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esktop\Deanne\2026\"/>
    </mc:Choice>
  </mc:AlternateContent>
  <xr:revisionPtr revIDLastSave="0" documentId="13_ncr:1_{8E2E1B7B-F90C-4823-ACE1-B5B630033D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frequency">Sheet2!$A$11:$A$13</definedName>
    <definedName name="_xlnm.Print_Area" localSheetId="0">Sheet1!$A$1:$H$123</definedName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6" i="1"/>
  <c r="F51" i="1"/>
  <c r="F64" i="1"/>
  <c r="F77" i="1"/>
  <c r="F35" i="1" l="1"/>
  <c r="E8" i="2"/>
  <c r="M8" i="2" s="1"/>
  <c r="A2" i="3" l="1"/>
  <c r="A3" i="3" s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l="1"/>
  <c r="F29" i="3" s="1"/>
  <c r="G28" i="3"/>
  <c r="B9" i="3"/>
  <c r="F23" i="3"/>
  <c r="F24" i="3"/>
  <c r="F25" i="3"/>
  <c r="F26" i="3"/>
  <c r="F27" i="3"/>
  <c r="F28" i="3"/>
  <c r="F22" i="3"/>
  <c r="F21" i="3"/>
  <c r="F20" i="3"/>
  <c r="E19" i="3"/>
  <c r="E18" i="3"/>
  <c r="E17" i="3"/>
  <c r="E16" i="3"/>
  <c r="D15" i="3"/>
  <c r="D14" i="3"/>
  <c r="D13" i="3"/>
  <c r="C12" i="3"/>
  <c r="C11" i="3"/>
  <c r="C10" i="3"/>
  <c r="B6" i="3"/>
  <c r="B5" i="3"/>
  <c r="B4" i="3"/>
  <c r="B3" i="3"/>
  <c r="B2" i="3"/>
  <c r="A30" i="3" l="1"/>
  <c r="G29" i="3"/>
  <c r="B7" i="3"/>
  <c r="B8" i="3"/>
  <c r="I97" i="1"/>
  <c r="E79" i="1"/>
  <c r="E66" i="1"/>
  <c r="E53" i="1"/>
  <c r="E40" i="1"/>
  <c r="K71" i="1"/>
  <c r="K58" i="1"/>
  <c r="K45" i="1"/>
  <c r="A31" i="3" l="1"/>
  <c r="G30" i="3"/>
  <c r="F30" i="3"/>
  <c r="F97" i="1"/>
  <c r="A32" i="3" l="1"/>
  <c r="G31" i="3"/>
  <c r="F31" i="3"/>
  <c r="E3" i="2"/>
  <c r="M3" i="2" s="1"/>
  <c r="A33" i="3" l="1"/>
  <c r="G32" i="3"/>
  <c r="F32" i="3"/>
  <c r="G71" i="1"/>
  <c r="D72" i="1" s="1"/>
  <c r="F76" i="1" s="1"/>
  <c r="G58" i="1"/>
  <c r="D59" i="1" s="1"/>
  <c r="F62" i="1" s="1"/>
  <c r="G45" i="1"/>
  <c r="D46" i="1" s="1"/>
  <c r="E5" i="2"/>
  <c r="M5" i="2" s="1"/>
  <c r="E6" i="2"/>
  <c r="M6" i="2" s="1"/>
  <c r="E7" i="2"/>
  <c r="M7" i="2" s="1"/>
  <c r="E4" i="2"/>
  <c r="M4" i="2" s="1"/>
  <c r="G17" i="1" l="1"/>
  <c r="A34" i="3"/>
  <c r="G33" i="3"/>
  <c r="F63" i="1"/>
  <c r="F49" i="1"/>
  <c r="F50" i="1"/>
  <c r="F48" i="1"/>
  <c r="F47" i="1"/>
  <c r="F52" i="1" s="1"/>
  <c r="F74" i="1"/>
  <c r="F73" i="1"/>
  <c r="F60" i="1"/>
  <c r="F61" i="1"/>
  <c r="F75" i="1"/>
  <c r="A35" i="3" l="1"/>
  <c r="G34" i="3"/>
  <c r="F78" i="1"/>
  <c r="G79" i="1" s="1"/>
  <c r="G21" i="1"/>
  <c r="A36" i="3" l="1"/>
  <c r="G35" i="3"/>
  <c r="G40" i="1"/>
  <c r="G53" i="1"/>
  <c r="F65" i="1"/>
  <c r="G66" i="1" s="1"/>
  <c r="G22" i="1"/>
  <c r="G89" i="1" l="1"/>
  <c r="F99" i="1" s="1"/>
  <c r="B101" i="1" s="1"/>
  <c r="A37" i="3"/>
  <c r="G36" i="3"/>
  <c r="A38" i="3" l="1"/>
  <c r="G37" i="3"/>
  <c r="A39" i="3" l="1"/>
  <c r="G38" i="3"/>
  <c r="A40" i="3" l="1"/>
  <c r="G39" i="3"/>
  <c r="A41" i="3" l="1"/>
  <c r="G40" i="3"/>
  <c r="A42" i="3" l="1"/>
  <c r="G41" i="3"/>
  <c r="A43" i="3" l="1"/>
  <c r="G42" i="3"/>
  <c r="A44" i="3" l="1"/>
  <c r="G43" i="3"/>
  <c r="A45" i="3" l="1"/>
  <c r="G44" i="3"/>
  <c r="A46" i="3" l="1"/>
  <c r="G45" i="3"/>
  <c r="A47" i="3" l="1"/>
  <c r="G46" i="3"/>
  <c r="A48" i="3" l="1"/>
  <c r="G47" i="3"/>
  <c r="A49" i="3" l="1"/>
  <c r="G48" i="3"/>
  <c r="A50" i="3" l="1"/>
  <c r="G49" i="3"/>
  <c r="A51" i="3" l="1"/>
  <c r="G50" i="3"/>
  <c r="A52" i="3" l="1"/>
  <c r="G51" i="3"/>
  <c r="A53" i="3" l="1"/>
  <c r="G52" i="3"/>
  <c r="A54" i="3" l="1"/>
  <c r="G53" i="3"/>
  <c r="G54" i="3" l="1"/>
  <c r="A55" i="3"/>
  <c r="A56" i="3" l="1"/>
  <c r="G55" i="3"/>
  <c r="G56" i="3" l="1"/>
  <c r="A57" i="3"/>
  <c r="G57" i="3" l="1"/>
  <c r="A58" i="3"/>
  <c r="G58" i="3" l="1"/>
  <c r="A59" i="3"/>
  <c r="A60" i="3" l="1"/>
  <c r="G59" i="3"/>
  <c r="A61" i="3" l="1"/>
  <c r="G61" i="3" s="1"/>
  <c r="G60" i="3"/>
</calcChain>
</file>

<file path=xl/sharedStrings.xml><?xml version="1.0" encoding="utf-8"?>
<sst xmlns="http://schemas.openxmlformats.org/spreadsheetml/2006/main" count="116" uniqueCount="78">
  <si>
    <t>Club Fees</t>
  </si>
  <si>
    <t>Interstate Competition</t>
  </si>
  <si>
    <t>Test date</t>
  </si>
  <si>
    <t>Tinies</t>
  </si>
  <si>
    <t>Juniors</t>
  </si>
  <si>
    <t>Inters</t>
  </si>
  <si>
    <t>Seniors</t>
  </si>
  <si>
    <t>weekly</t>
  </si>
  <si>
    <t>fortnightly</t>
  </si>
  <si>
    <t>monthly</t>
  </si>
  <si>
    <t>I agree to set up a Direct Credit Schedule through my internet banking.</t>
  </si>
  <si>
    <t>(put the end of the current year here)</t>
  </si>
  <si>
    <t>(enter 31 Dec for the youngest yr in the age group for each formula)</t>
  </si>
  <si>
    <t>Balance from previous year (you owe - put amount, we owe you - put a minus amount)</t>
  </si>
  <si>
    <t xml:space="preserve">Name:  </t>
  </si>
  <si>
    <t xml:space="preserve">Date of Birth (dd/mm/yy):  </t>
  </si>
  <si>
    <t xml:space="preserve">Club Fees:  </t>
  </si>
  <si>
    <t xml:space="preserve">Interstate Competition:  </t>
  </si>
  <si>
    <t xml:space="preserve">Family Discount:  </t>
  </si>
  <si>
    <t xml:space="preserve"> - CaliACT Recreational Affiliation fee (Teenies only)</t>
  </si>
  <si>
    <t xml:space="preserve"> - CaliACT Ticketing Levy (per participant Tinies to Seniors)</t>
  </si>
  <si>
    <t xml:space="preserve">How much fundraising will you do? (just guess):  </t>
  </si>
  <si>
    <t xml:space="preserve">Will you be making a partial lump sum payment?  If yes enter amount:  </t>
  </si>
  <si>
    <t>Fundraising and other payments</t>
  </si>
  <si>
    <t xml:space="preserve">Email:  </t>
  </si>
  <si>
    <t xml:space="preserve">Phone Number:  </t>
  </si>
  <si>
    <t>012-983</t>
  </si>
  <si>
    <t>2257-09272</t>
  </si>
  <si>
    <t>Our Bank Account details</t>
  </si>
  <si>
    <t>Deanne Calisthenics Club Inc</t>
  </si>
  <si>
    <t xml:space="preserve">Account Name:   </t>
  </si>
  <si>
    <t xml:space="preserve">BSB:   </t>
  </si>
  <si>
    <t xml:space="preserve">Account Number:   </t>
  </si>
  <si>
    <t xml:space="preserve">Total costs for your family:  </t>
  </si>
  <si>
    <t>Please activate this ASAP.</t>
  </si>
  <si>
    <t xml:space="preserve">I want to finish paying by (dd/mm/yy):  </t>
  </si>
  <si>
    <t xml:space="preserve">I will start payments by:  </t>
  </si>
  <si>
    <t xml:space="preserve">I will pay:  </t>
  </si>
  <si>
    <t xml:space="preserve">Number of payments:  </t>
  </si>
  <si>
    <t xml:space="preserve">Each Payment will be:  </t>
  </si>
  <si>
    <t>Age</t>
  </si>
  <si>
    <t>Team</t>
  </si>
  <si>
    <t>7 years and under</t>
  </si>
  <si>
    <t>8 to 10 years</t>
  </si>
  <si>
    <t>11 to 13 years</t>
  </si>
  <si>
    <t>Sub Juniors</t>
  </si>
  <si>
    <t xml:space="preserve">Date:  </t>
  </si>
  <si>
    <t>TREASURER@DEANNE.COM.AU</t>
  </si>
  <si>
    <t xml:space="preserve">Email this form to:  </t>
  </si>
  <si>
    <t>Parent / Participant commitment</t>
  </si>
  <si>
    <t xml:space="preserve">Family Name:  </t>
  </si>
  <si>
    <t xml:space="preserve">Team:  </t>
  </si>
  <si>
    <r>
      <t xml:space="preserve">Signature:  
</t>
    </r>
    <r>
      <rPr>
        <b/>
        <sz val="8"/>
        <color rgb="FFFF0000"/>
        <rFont val="Calibri"/>
        <family val="2"/>
        <scheme val="minor"/>
      </rPr>
      <t>Print your name on electronic copy</t>
    </r>
  </si>
  <si>
    <t>Subbies</t>
  </si>
  <si>
    <t>Year of Birth</t>
  </si>
  <si>
    <t>(end of current year)</t>
  </si>
  <si>
    <t>14 to 17 years</t>
  </si>
  <si>
    <t>18 years and over</t>
  </si>
  <si>
    <t xml:space="preserve">CaliACT Affiliation fee:  </t>
  </si>
  <si>
    <t>Eldest Child</t>
  </si>
  <si>
    <t>2nd Eldest Child</t>
  </si>
  <si>
    <t>3rd Eldest Child</t>
  </si>
  <si>
    <t xml:space="preserve"> - Deanne End of Year Concert Fee</t>
  </si>
  <si>
    <t>Fees</t>
  </si>
  <si>
    <t xml:space="preserve">Deanne End of year Concert Fee:  </t>
  </si>
  <si>
    <t>Masters</t>
  </si>
  <si>
    <t>26+</t>
  </si>
  <si>
    <t xml:space="preserve">Is anyone in your family competing in the Masters Team?  </t>
  </si>
  <si>
    <t xml:space="preserve"> - CaliACT Family Affiliation fee (Tinies to Masters)</t>
  </si>
  <si>
    <t>Masters Competitor only</t>
  </si>
  <si>
    <t xml:space="preserve">CaliACT Ticketing Levy:  </t>
  </si>
  <si>
    <t xml:space="preserve"> </t>
  </si>
  <si>
    <t>Continue to Eldest Child Section</t>
  </si>
  <si>
    <t xml:space="preserve"> - Deanne End of Year Concert Fee, 2nd + participants</t>
  </si>
  <si>
    <t>Select</t>
  </si>
  <si>
    <t xml:space="preserve"> - Aesthetic skirt Hire (Tinies/Subbies only) - $10 for each child</t>
  </si>
  <si>
    <r>
      <t xml:space="preserve">2 0 2 6  -  D I R E C T   D E P O S I T   S C H E D U L E
</t>
    </r>
    <r>
      <rPr>
        <b/>
        <sz val="10"/>
        <color rgb="FFFF0000"/>
        <rFont val="Arial"/>
        <family val="2"/>
      </rPr>
      <t>Do not use this form if you are paying a lump sum payment for each term.  You will be sent an invoice.</t>
    </r>
  </si>
  <si>
    <t>Last updated 12/11/25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</si>
</sst>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2"/>
      <name val="Arial"/>
      <family val="2"/>
    </font>
    <font>
      <b/>
      <sz val="16"/>
      <color theme="1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8"/>
      <color rgb="FF0000FF"/>
      <name val="Arial"/>
      <family val="2"/>
    </font>
    <font>
      <b/>
      <sz val="12"/>
      <color rgb="FF0000FF"/>
      <name val="Calibri"/>
      <family val="2"/>
      <scheme val="minor"/>
    </font>
    <font>
      <b/>
      <sz val="10"/>
      <color rgb="FFFF0000"/>
      <name val="Arial"/>
      <family val="2"/>
    </font>
    <font>
      <b/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2"/>
      <name val="Calibri"/>
      <family val="2"/>
      <scheme val="minor"/>
    </font>
    <font>
      <sz val="8"/>
      <color theme="1"/>
      <name val="Arial"/>
      <family val="2"/>
    </font>
    <font>
      <sz val="14"/>
      <color rgb="FFFF0000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</font>
    <font>
      <b/>
      <sz val="22"/>
      <color rgb="FFFF0000"/>
      <name val="Arial"/>
      <family val="2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14" fontId="2" fillId="2" borderId="0" xfId="0" applyNumberFormat="1" applyFont="1" applyFill="1" applyAlignment="1">
      <alignment vertical="center"/>
    </xf>
    <xf numFmtId="14" fontId="2" fillId="2" borderId="11" xfId="0" applyNumberFormat="1" applyFont="1" applyFill="1" applyBorder="1" applyAlignment="1">
      <alignment vertical="center"/>
    </xf>
    <xf numFmtId="2" fontId="2" fillId="2" borderId="11" xfId="0" applyNumberFormat="1" applyFont="1" applyFill="1" applyBorder="1" applyAlignment="1">
      <alignment vertical="center"/>
    </xf>
    <xf numFmtId="2" fontId="4" fillId="2" borderId="11" xfId="0" applyNumberFormat="1" applyFont="1" applyFill="1" applyBorder="1" applyAlignment="1">
      <alignment vertical="center"/>
    </xf>
    <xf numFmtId="44" fontId="3" fillId="2" borderId="11" xfId="1" applyFont="1" applyFill="1" applyBorder="1" applyAlignment="1" applyProtection="1">
      <alignment vertical="center"/>
    </xf>
    <xf numFmtId="44" fontId="5" fillId="2" borderId="1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44" fontId="9" fillId="2" borderId="0" xfId="1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0" fillId="0" borderId="13" xfId="0" applyBorder="1" applyAlignment="1">
      <alignment vertical="center"/>
    </xf>
    <xf numFmtId="16" fontId="0" fillId="0" borderId="13" xfId="0" quotePrefix="1" applyNumberFormat="1" applyBorder="1" applyAlignment="1">
      <alignment vertical="center"/>
    </xf>
    <xf numFmtId="17" fontId="0" fillId="0" borderId="13" xfId="0" quotePrefix="1" applyNumberForma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2" fontId="12" fillId="2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2" fillId="2" borderId="0" xfId="0" applyFont="1" applyFill="1" applyAlignment="1">
      <alignment vertical="center"/>
    </xf>
    <xf numFmtId="43" fontId="11" fillId="5" borderId="1" xfId="0" applyNumberFormat="1" applyFont="1" applyFill="1" applyBorder="1" applyAlignment="1" applyProtection="1">
      <alignment vertical="center"/>
      <protection locked="0"/>
    </xf>
    <xf numFmtId="43" fontId="0" fillId="0" borderId="14" xfId="1" applyNumberFormat="1" applyFont="1" applyBorder="1" applyAlignment="1" applyProtection="1">
      <alignment horizontal="right" vertical="center"/>
    </xf>
    <xf numFmtId="44" fontId="3" fillId="2" borderId="0" xfId="1" applyFont="1" applyFill="1" applyBorder="1" applyAlignment="1" applyProtection="1">
      <alignment vertical="center"/>
    </xf>
    <xf numFmtId="0" fontId="0" fillId="2" borderId="0" xfId="0" applyFill="1" applyAlignment="1">
      <alignment horizontal="center" vertical="center"/>
    </xf>
    <xf numFmtId="43" fontId="14" fillId="5" borderId="1" xfId="1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43" fontId="11" fillId="2" borderId="0" xfId="1" applyNumberFormat="1" applyFont="1" applyFill="1" applyBorder="1" applyAlignment="1" applyProtection="1">
      <alignment vertical="center"/>
    </xf>
    <xf numFmtId="43" fontId="15" fillId="3" borderId="1" xfId="0" applyNumberFormat="1" applyFont="1" applyFill="1" applyBorder="1" applyAlignment="1">
      <alignment horizontal="center" vertical="center"/>
    </xf>
    <xf numFmtId="43" fontId="15" fillId="3" borderId="1" xfId="1" applyNumberFormat="1" applyFont="1" applyFill="1" applyBorder="1" applyAlignment="1" applyProtection="1">
      <alignment vertical="center"/>
    </xf>
    <xf numFmtId="0" fontId="18" fillId="2" borderId="0" xfId="2" applyFont="1" applyFill="1" applyBorder="1" applyAlignment="1" applyProtection="1">
      <alignment horizontal="left"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43" fontId="0" fillId="2" borderId="0" xfId="1" applyNumberFormat="1" applyFont="1" applyFill="1" applyBorder="1" applyAlignment="1" applyProtection="1">
      <alignment horizontal="right" vertical="center"/>
    </xf>
    <xf numFmtId="43" fontId="15" fillId="3" borderId="0" xfId="0" applyNumberFormat="1" applyFont="1" applyFill="1" applyAlignment="1">
      <alignment vertical="center"/>
    </xf>
    <xf numFmtId="0" fontId="9" fillId="2" borderId="12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43" fontId="11" fillId="2" borderId="13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4" fillId="2" borderId="0" xfId="0" applyFont="1" applyFill="1" applyAlignment="1">
      <alignment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2" fontId="25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14" fontId="8" fillId="7" borderId="0" xfId="0" applyNumberFormat="1" applyFont="1" applyFill="1" applyAlignment="1">
      <alignment horizontal="center" vertical="center"/>
    </xf>
    <xf numFmtId="14" fontId="0" fillId="7" borderId="0" xfId="0" applyNumberFormat="1" applyFill="1"/>
    <xf numFmtId="43" fontId="0" fillId="2" borderId="17" xfId="1" applyNumberFormat="1" applyFont="1" applyFill="1" applyBorder="1" applyAlignment="1" applyProtection="1">
      <alignment vertical="center"/>
    </xf>
    <xf numFmtId="43" fontId="0" fillId="2" borderId="13" xfId="1" applyNumberFormat="1" applyFont="1" applyFill="1" applyBorder="1" applyAlignment="1" applyProtection="1">
      <alignment vertical="center"/>
    </xf>
    <xf numFmtId="43" fontId="0" fillId="2" borderId="13" xfId="3" applyFont="1" applyFill="1" applyBorder="1" applyAlignment="1">
      <alignment vertical="center"/>
    </xf>
    <xf numFmtId="164" fontId="0" fillId="0" borderId="13" xfId="1" applyNumberFormat="1" applyFont="1" applyBorder="1" applyAlignment="1" applyProtection="1">
      <alignment horizontal="center" vertical="center"/>
    </xf>
    <xf numFmtId="0" fontId="26" fillId="2" borderId="9" xfId="0" applyFont="1" applyFill="1" applyBorder="1" applyAlignment="1">
      <alignment horizontal="right" vertical="center"/>
    </xf>
    <xf numFmtId="0" fontId="2" fillId="4" borderId="11" xfId="0" applyFont="1" applyFill="1" applyBorder="1" applyAlignment="1">
      <alignment vertical="center"/>
    </xf>
    <xf numFmtId="0" fontId="27" fillId="2" borderId="0" xfId="0" applyFont="1" applyFill="1" applyAlignment="1">
      <alignment horizontal="right" vertical="center"/>
    </xf>
    <xf numFmtId="43" fontId="2" fillId="0" borderId="0" xfId="3" applyFont="1" applyAlignment="1">
      <alignment vertical="center"/>
    </xf>
    <xf numFmtId="0" fontId="2" fillId="8" borderId="0" xfId="0" applyFont="1" applyFill="1" applyAlignment="1">
      <alignment vertical="center" wrapText="1"/>
    </xf>
    <xf numFmtId="0" fontId="30" fillId="5" borderId="0" xfId="0" applyFont="1" applyFill="1" applyAlignment="1" applyProtection="1">
      <alignment vertical="center"/>
      <protection locked="0"/>
    </xf>
    <xf numFmtId="43" fontId="0" fillId="2" borderId="13" xfId="1" applyNumberFormat="1" applyFont="1" applyFill="1" applyBorder="1" applyAlignment="1" applyProtection="1">
      <alignment horizontal="right" vertical="center"/>
    </xf>
    <xf numFmtId="43" fontId="31" fillId="0" borderId="14" xfId="1" applyNumberFormat="1" applyFont="1" applyBorder="1" applyAlignment="1" applyProtection="1">
      <alignment horizontal="right" vertical="center"/>
    </xf>
    <xf numFmtId="0" fontId="29" fillId="8" borderId="12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2" fillId="8" borderId="12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4" borderId="0" xfId="0" applyFont="1" applyFill="1" applyAlignment="1">
      <alignment vertical="center"/>
    </xf>
    <xf numFmtId="14" fontId="0" fillId="5" borderId="2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14" fontId="0" fillId="5" borderId="1" xfId="0" applyNumberForma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16" fillId="3" borderId="2" xfId="0" applyNumberFormat="1" applyFont="1" applyFill="1" applyBorder="1" applyAlignment="1">
      <alignment horizontal="center" vertical="center"/>
    </xf>
    <xf numFmtId="43" fontId="16" fillId="3" borderId="4" xfId="0" applyNumberFormat="1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 applyProtection="1">
      <alignment horizontal="center" vertical="center"/>
      <protection locked="0"/>
    </xf>
    <xf numFmtId="0" fontId="13" fillId="5" borderId="4" xfId="0" applyFont="1" applyFill="1" applyBorder="1" applyAlignment="1" applyProtection="1">
      <alignment horizontal="center" vertical="center"/>
      <protection locked="0"/>
    </xf>
    <xf numFmtId="14" fontId="13" fillId="5" borderId="2" xfId="0" applyNumberFormat="1" applyFont="1" applyFill="1" applyBorder="1" applyAlignment="1" applyProtection="1">
      <alignment horizontal="center" vertical="center"/>
      <protection locked="0"/>
    </xf>
    <xf numFmtId="14" fontId="13" fillId="5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0" fillId="4" borderId="0" xfId="0" applyFont="1" applyFill="1" applyAlignment="1">
      <alignment horizontal="left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10" fillId="5" borderId="2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right" vertical="center"/>
    </xf>
    <xf numFmtId="0" fontId="28" fillId="4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0" fontId="13" fillId="5" borderId="2" xfId="2" applyFont="1" applyFill="1" applyBorder="1" applyAlignment="1" applyProtection="1">
      <alignment horizontal="center" vertical="center"/>
      <protection locked="0"/>
    </xf>
    <xf numFmtId="0" fontId="23" fillId="5" borderId="1" xfId="0" applyFont="1" applyFill="1" applyBorder="1" applyAlignment="1" applyProtection="1">
      <alignment horizontal="center" vertical="center"/>
      <protection locked="0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 tint="-4.9989318521683403E-2"/>
      </font>
    </dxf>
    <dxf>
      <font>
        <b/>
        <i val="0"/>
        <color rgb="FFFF0000"/>
      </font>
    </dxf>
    <dxf>
      <font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FF99"/>
      <color rgb="FFFFFFCC"/>
      <color rgb="FFFF99FF"/>
      <color rgb="FFFF99CC"/>
      <color rgb="FF0000FF"/>
      <color rgb="FFFF505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14940</xdr:colOff>
      <xdr:row>7</xdr:row>
      <xdr:rowOff>15239</xdr:rowOff>
    </xdr:from>
    <xdr:to>
      <xdr:col>7</xdr:col>
      <xdr:colOff>126999</xdr:colOff>
      <xdr:row>14</xdr:row>
      <xdr:rowOff>52294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76587" y="1442121"/>
          <a:ext cx="2188883" cy="1613349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AU" sz="1050" b="1">
              <a:solidFill>
                <a:schemeClr val="bg1"/>
              </a:solidFill>
            </a:rPr>
            <a:t>- Interstate competition costs</a:t>
          </a:r>
          <a:br>
            <a:rPr lang="en-AU" sz="1050" b="1">
              <a:solidFill>
                <a:schemeClr val="bg1"/>
              </a:solidFill>
            </a:rPr>
          </a:br>
          <a:r>
            <a:rPr lang="en-AU" sz="1050" b="1">
              <a:solidFill>
                <a:schemeClr val="bg1"/>
              </a:solidFill>
            </a:rPr>
            <a:t>  include all transport, meals &amp; </a:t>
          </a:r>
          <a:br>
            <a:rPr lang="en-AU" sz="1050" b="1">
              <a:solidFill>
                <a:schemeClr val="bg1"/>
              </a:solidFill>
            </a:rPr>
          </a:br>
          <a:r>
            <a:rPr lang="en-AU" sz="1050" b="1">
              <a:solidFill>
                <a:schemeClr val="bg1"/>
              </a:solidFill>
            </a:rPr>
            <a:t>  accommodation .  </a:t>
          </a:r>
          <a:br>
            <a:rPr lang="en-AU" sz="1050" b="1">
              <a:solidFill>
                <a:schemeClr val="bg1"/>
              </a:solidFill>
            </a:rPr>
          </a:br>
          <a:br>
            <a:rPr lang="en-AU" sz="1050" b="1">
              <a:solidFill>
                <a:schemeClr val="bg1"/>
              </a:solidFill>
            </a:rPr>
          </a:br>
          <a:r>
            <a:rPr lang="en-AU" sz="1050" b="1">
              <a:solidFill>
                <a:schemeClr val="bg1"/>
              </a:solidFill>
            </a:rPr>
            <a:t>- C</a:t>
          </a:r>
          <a:r>
            <a:rPr lang="en-AU" sz="105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osts are approximately $750</a:t>
          </a:r>
          <a:br>
            <a:rPr lang="en-AU" sz="105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</a:br>
          <a:r>
            <a:rPr lang="en-AU" sz="105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for a 2 night</a:t>
          </a:r>
          <a:r>
            <a:rPr lang="en-AU" sz="105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trip or </a:t>
          </a:r>
          <a:r>
            <a:rPr lang="en-AU" sz="105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$925 for a </a:t>
          </a:r>
          <a:br>
            <a:rPr lang="en-AU" sz="105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</a:br>
          <a:r>
            <a:rPr lang="en-AU" sz="105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3 night </a:t>
          </a:r>
          <a:r>
            <a:rPr lang="en-AU" sz="105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trip.</a:t>
          </a:r>
          <a:r>
            <a:rPr lang="en-AU" sz="1050" b="1">
              <a:solidFill>
                <a:schemeClr val="bg1"/>
              </a:solidFill>
            </a:rPr>
            <a:t> </a:t>
          </a:r>
        </a:p>
      </xdr:txBody>
    </xdr:sp>
    <xdr:clientData/>
  </xdr:twoCellAnchor>
  <xdr:twoCellAnchor>
    <xdr:from>
      <xdr:col>8</xdr:col>
      <xdr:colOff>82173</xdr:colOff>
      <xdr:row>5</xdr:row>
      <xdr:rowOff>141937</xdr:rowOff>
    </xdr:from>
    <xdr:to>
      <xdr:col>11</xdr:col>
      <xdr:colOff>507997</xdr:colOff>
      <xdr:row>14</xdr:row>
      <xdr:rowOff>119529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B25E629-47B0-41A4-B622-071D98FF12EC}"/>
            </a:ext>
          </a:extLst>
        </xdr:cNvPr>
        <xdr:cNvSpPr txBox="1"/>
      </xdr:nvSpPr>
      <xdr:spPr>
        <a:xfrm>
          <a:off x="6977526" y="1352172"/>
          <a:ext cx="2353236" cy="177053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AU" sz="1050" b="1">
              <a:solidFill>
                <a:sysClr val="windowText" lastClr="000000"/>
              </a:solidFill>
            </a:rPr>
            <a:t> - </a:t>
          </a:r>
          <a:r>
            <a:rPr lang="en-AU" sz="1050" b="0">
              <a:solidFill>
                <a:sysClr val="windowText" lastClr="000000"/>
              </a:solidFill>
            </a:rPr>
            <a:t>Enter each Participants Name </a:t>
          </a:r>
          <a:br>
            <a:rPr lang="en-AU" sz="1050" b="0">
              <a:solidFill>
                <a:sysClr val="windowText" lastClr="000000"/>
              </a:solidFill>
            </a:rPr>
          </a:br>
          <a:r>
            <a:rPr lang="en-AU" sz="1050" b="0">
              <a:solidFill>
                <a:sysClr val="windowText" lastClr="000000"/>
              </a:solidFill>
            </a:rPr>
            <a:t>   and Date of birth in the fields </a:t>
          </a:r>
          <a:br>
            <a:rPr lang="en-AU" sz="1050" b="0">
              <a:solidFill>
                <a:sysClr val="windowText" lastClr="000000"/>
              </a:solidFill>
            </a:rPr>
          </a:br>
          <a:r>
            <a:rPr lang="en-AU" sz="1050" b="0">
              <a:solidFill>
                <a:sysClr val="windowText" lastClr="000000"/>
              </a:solidFill>
            </a:rPr>
            <a:t>   provided.  </a:t>
          </a:r>
          <a:br>
            <a:rPr lang="en-AU" sz="1050" b="0">
              <a:solidFill>
                <a:sysClr val="windowText" lastClr="000000"/>
              </a:solidFill>
            </a:rPr>
          </a:br>
          <a:endParaRPr lang="en-AU" sz="1050" b="0">
            <a:solidFill>
              <a:sysClr val="windowText" lastClr="000000"/>
            </a:solidFill>
          </a:endParaRPr>
        </a:p>
        <a:p>
          <a:pPr algn="l"/>
          <a:r>
            <a:rPr lang="en-AU" sz="1050" b="1">
              <a:solidFill>
                <a:sysClr val="windowText" lastClr="000000"/>
              </a:solidFill>
            </a:rPr>
            <a:t> - </a:t>
          </a:r>
          <a:r>
            <a:rPr lang="en-AU" sz="1050" b="0">
              <a:solidFill>
                <a:sysClr val="windowText" lastClr="000000"/>
              </a:solidFill>
            </a:rPr>
            <a:t>This will work out the team and</a:t>
          </a:r>
          <a:br>
            <a:rPr lang="en-AU" sz="1050" b="0">
              <a:solidFill>
                <a:sysClr val="windowText" lastClr="000000"/>
              </a:solidFill>
            </a:rPr>
          </a:br>
          <a:r>
            <a:rPr lang="en-AU" sz="1050" b="0">
              <a:solidFill>
                <a:sysClr val="windowText" lastClr="000000"/>
              </a:solidFill>
            </a:rPr>
            <a:t>    the amount to be set up as a </a:t>
          </a:r>
          <a:br>
            <a:rPr lang="en-AU" sz="1050" b="0">
              <a:solidFill>
                <a:sysClr val="windowText" lastClr="000000"/>
              </a:solidFill>
            </a:rPr>
          </a:br>
          <a:r>
            <a:rPr lang="en-AU" sz="1050" b="0">
              <a:solidFill>
                <a:sysClr val="windowText" lastClr="000000"/>
              </a:solidFill>
            </a:rPr>
            <a:t>    payment schedule by Direct </a:t>
          </a:r>
          <a:br>
            <a:rPr lang="en-AU" sz="1050" b="0">
              <a:solidFill>
                <a:sysClr val="windowText" lastClr="000000"/>
              </a:solidFill>
            </a:rPr>
          </a:br>
          <a:r>
            <a:rPr lang="en-AU" sz="1050" b="0">
              <a:solidFill>
                <a:sysClr val="windowText" lastClr="000000"/>
              </a:solidFill>
            </a:rPr>
            <a:t>    Credit through your Internet </a:t>
          </a:r>
          <a:br>
            <a:rPr lang="en-AU" sz="1050" b="0">
              <a:solidFill>
                <a:sysClr val="windowText" lastClr="000000"/>
              </a:solidFill>
            </a:rPr>
          </a:br>
          <a:r>
            <a:rPr lang="en-AU" sz="1050" b="0">
              <a:solidFill>
                <a:sysClr val="windowText" lastClr="000000"/>
              </a:solidFill>
            </a:rPr>
            <a:t>    Banking.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EASURER@DEANNE.COM.A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4"/>
  <sheetViews>
    <sheetView showGridLines="0" showRowColHeaders="0" showZeros="0" tabSelected="1" zoomScaleNormal="100" workbookViewId="0">
      <selection activeCell="D4" sqref="D4:G4"/>
    </sheetView>
  </sheetViews>
  <sheetFormatPr defaultColWidth="0" defaultRowHeight="15.5" zeroHeight="1" x14ac:dyDescent="0.35"/>
  <cols>
    <col min="1" max="1" width="2.1796875" style="2" customWidth="1"/>
    <col min="2" max="2" width="13.1796875" style="2" customWidth="1"/>
    <col min="3" max="3" width="17.1796875" style="2" customWidth="1"/>
    <col min="4" max="5" width="17" style="2" customWidth="1"/>
    <col min="6" max="7" width="14.81640625" style="2" customWidth="1"/>
    <col min="8" max="8" width="2.1796875" style="2" customWidth="1"/>
    <col min="9" max="11" width="9.1796875" style="2" customWidth="1"/>
    <col min="12" max="12" width="11.54296875" style="2" bestFit="1" customWidth="1"/>
    <col min="13" max="19" width="9.1796875" style="2" hidden="1" customWidth="1"/>
    <col min="20" max="16384" width="9.1796875" style="2" hidden="1"/>
  </cols>
  <sheetData>
    <row r="1" spans="1:12" ht="5.15" customHeight="1" x14ac:dyDescent="0.35">
      <c r="A1" s="9"/>
      <c r="B1" s="10"/>
      <c r="C1" s="10"/>
      <c r="D1" s="10"/>
      <c r="E1" s="10"/>
      <c r="F1" s="10"/>
      <c r="G1" s="10"/>
      <c r="H1" s="12"/>
    </row>
    <row r="2" spans="1:12" ht="50.15" customHeight="1" x14ac:dyDescent="0.35">
      <c r="A2" s="11"/>
      <c r="B2" s="129" t="s">
        <v>76</v>
      </c>
      <c r="C2" s="130"/>
      <c r="D2" s="130"/>
      <c r="E2" s="130"/>
      <c r="F2" s="130"/>
      <c r="G2" s="130"/>
      <c r="H2" s="13"/>
    </row>
    <row r="3" spans="1:12" ht="5.15" customHeight="1" x14ac:dyDescent="0.35">
      <c r="A3" s="11"/>
      <c r="B3" s="1"/>
      <c r="C3" s="1"/>
      <c r="D3" s="1"/>
      <c r="E3" s="1"/>
      <c r="F3" s="1"/>
      <c r="G3" s="1"/>
      <c r="H3" s="13"/>
    </row>
    <row r="4" spans="1:12" ht="20" customHeight="1" x14ac:dyDescent="0.35">
      <c r="A4" s="11"/>
      <c r="B4" s="138" t="s">
        <v>50</v>
      </c>
      <c r="C4" s="138"/>
      <c r="D4" s="135"/>
      <c r="E4" s="136"/>
      <c r="F4" s="136"/>
      <c r="G4" s="137"/>
      <c r="H4" s="22"/>
    </row>
    <row r="5" spans="1:12" x14ac:dyDescent="0.35">
      <c r="A5" s="11"/>
      <c r="B5" s="1"/>
      <c r="C5" s="1"/>
      <c r="D5" s="1"/>
      <c r="E5" s="1"/>
      <c r="F5" s="1"/>
      <c r="G5" s="1"/>
      <c r="H5" s="13"/>
    </row>
    <row r="6" spans="1:12" ht="12" customHeight="1" x14ac:dyDescent="0.35">
      <c r="A6" s="11"/>
      <c r="B6" s="132" t="s">
        <v>63</v>
      </c>
      <c r="C6" s="132"/>
      <c r="D6" s="27"/>
      <c r="E6" s="27"/>
      <c r="F6" s="27"/>
      <c r="G6" s="1"/>
      <c r="H6" s="13"/>
    </row>
    <row r="7" spans="1:12" ht="5.15" customHeight="1" x14ac:dyDescent="0.35">
      <c r="A7" s="11"/>
      <c r="B7" s="133"/>
      <c r="C7" s="133"/>
      <c r="D7" s="28"/>
      <c r="E7" s="28"/>
      <c r="F7" s="28"/>
      <c r="G7" s="29"/>
      <c r="H7" s="29"/>
      <c r="L7" s="86"/>
    </row>
    <row r="8" spans="1:12" ht="29" x14ac:dyDescent="0.35">
      <c r="A8" s="11"/>
      <c r="B8" s="33" t="s">
        <v>41</v>
      </c>
      <c r="C8" s="33" t="s">
        <v>40</v>
      </c>
      <c r="D8" s="33" t="s">
        <v>0</v>
      </c>
      <c r="E8" s="34" t="s">
        <v>1</v>
      </c>
      <c r="F8" s="1"/>
      <c r="G8" s="1"/>
      <c r="H8" s="13"/>
      <c r="I8" s="91"/>
      <c r="J8" s="92"/>
      <c r="K8" s="92"/>
    </row>
    <row r="9" spans="1:12" ht="16" customHeight="1" x14ac:dyDescent="0.35">
      <c r="A9" s="11"/>
      <c r="B9" s="30" t="s">
        <v>3</v>
      </c>
      <c r="C9" s="30" t="s">
        <v>42</v>
      </c>
      <c r="D9" s="82">
        <v>720</v>
      </c>
      <c r="E9" s="82">
        <v>0</v>
      </c>
      <c r="F9" s="1"/>
      <c r="G9" s="1"/>
      <c r="H9" s="13"/>
      <c r="I9" s="93"/>
      <c r="J9" s="92"/>
      <c r="K9" s="92"/>
    </row>
    <row r="10" spans="1:12" ht="16" customHeight="1" x14ac:dyDescent="0.35">
      <c r="A10" s="11"/>
      <c r="B10" s="30" t="s">
        <v>45</v>
      </c>
      <c r="C10" s="31" t="s">
        <v>43</v>
      </c>
      <c r="D10" s="82">
        <v>990</v>
      </c>
      <c r="E10" s="82">
        <v>750</v>
      </c>
      <c r="F10" s="1"/>
      <c r="G10" s="15"/>
      <c r="H10" s="16"/>
      <c r="I10" s="93"/>
      <c r="J10" s="92"/>
      <c r="K10" s="92"/>
    </row>
    <row r="11" spans="1:12" ht="16" customHeight="1" x14ac:dyDescent="0.35">
      <c r="A11" s="11"/>
      <c r="B11" s="30" t="s">
        <v>4</v>
      </c>
      <c r="C11" s="32" t="s">
        <v>44</v>
      </c>
      <c r="D11" s="82">
        <v>990</v>
      </c>
      <c r="E11" s="82">
        <v>750</v>
      </c>
      <c r="F11" s="1"/>
      <c r="G11" s="15"/>
      <c r="H11" s="16"/>
      <c r="I11" s="93"/>
      <c r="J11" s="92"/>
      <c r="K11" s="92"/>
    </row>
    <row r="12" spans="1:12" ht="16" customHeight="1" x14ac:dyDescent="0.35">
      <c r="A12" s="11"/>
      <c r="B12" s="30" t="s">
        <v>5</v>
      </c>
      <c r="C12" s="30" t="s">
        <v>56</v>
      </c>
      <c r="D12" s="82">
        <v>990</v>
      </c>
      <c r="E12" s="82">
        <v>750</v>
      </c>
      <c r="F12" s="1"/>
      <c r="G12" s="15"/>
      <c r="H12" s="16"/>
      <c r="I12" s="93"/>
      <c r="J12" s="92"/>
      <c r="K12" s="92"/>
    </row>
    <row r="13" spans="1:12" ht="16" customHeight="1" x14ac:dyDescent="0.35">
      <c r="A13" s="11"/>
      <c r="B13" s="30" t="s">
        <v>6</v>
      </c>
      <c r="C13" s="30" t="s">
        <v>57</v>
      </c>
      <c r="D13" s="82">
        <v>990</v>
      </c>
      <c r="E13" s="82">
        <v>750</v>
      </c>
      <c r="F13" s="1"/>
      <c r="G13" s="15"/>
      <c r="H13" s="16"/>
      <c r="I13" s="93"/>
      <c r="J13" s="92"/>
      <c r="K13" s="92"/>
    </row>
    <row r="14" spans="1:12" ht="16" customHeight="1" x14ac:dyDescent="0.35">
      <c r="A14" s="11"/>
      <c r="B14" s="30" t="s">
        <v>65</v>
      </c>
      <c r="C14" s="30" t="s">
        <v>66</v>
      </c>
      <c r="D14" s="82">
        <v>990</v>
      </c>
      <c r="E14" s="82">
        <v>0</v>
      </c>
      <c r="F14" s="1"/>
      <c r="G14" s="15"/>
      <c r="H14" s="16"/>
      <c r="I14" s="93"/>
      <c r="J14" s="92"/>
      <c r="K14" s="92"/>
    </row>
    <row r="15" spans="1:12" ht="10" customHeight="1" x14ac:dyDescent="0.35">
      <c r="A15" s="11"/>
      <c r="B15" s="25"/>
      <c r="C15" s="25"/>
      <c r="D15" s="26"/>
      <c r="E15" s="26"/>
      <c r="F15" s="1"/>
      <c r="G15" s="15"/>
      <c r="H15" s="16"/>
      <c r="I15" s="87"/>
      <c r="J15" s="87"/>
      <c r="K15" s="87"/>
    </row>
    <row r="16" spans="1:12" ht="20" hidden="1" customHeight="1" x14ac:dyDescent="0.35">
      <c r="A16" s="11"/>
      <c r="B16" s="102" t="s">
        <v>68</v>
      </c>
      <c r="C16" s="103"/>
      <c r="D16" s="103"/>
      <c r="E16" s="104"/>
      <c r="F16" s="45">
        <v>100</v>
      </c>
      <c r="G16" s="62"/>
      <c r="H16" s="17"/>
      <c r="I16" s="87"/>
      <c r="J16" s="87"/>
      <c r="K16" s="87"/>
    </row>
    <row r="17" spans="1:11" ht="20" hidden="1" customHeight="1" x14ac:dyDescent="0.35">
      <c r="A17" s="11"/>
      <c r="B17" s="102" t="s">
        <v>19</v>
      </c>
      <c r="C17" s="103"/>
      <c r="D17" s="103"/>
      <c r="E17" s="104"/>
      <c r="F17" s="45">
        <v>45</v>
      </c>
      <c r="G17" s="62">
        <f>IF($D$34="teenies",F17,0)+IF($D$46="teenies",F17,0)+IF($D$59="teenies",F17,0)+IF($D$72="teenies",F17,0)</f>
        <v>0</v>
      </c>
      <c r="H17" s="17"/>
      <c r="I17" s="87"/>
      <c r="J17" s="87"/>
      <c r="K17" s="87"/>
    </row>
    <row r="18" spans="1:11" ht="20" hidden="1" customHeight="1" x14ac:dyDescent="0.35">
      <c r="A18" s="11"/>
      <c r="B18" s="94" t="s">
        <v>62</v>
      </c>
      <c r="C18" s="95"/>
      <c r="D18" s="95"/>
      <c r="E18" s="96"/>
      <c r="F18" s="45">
        <v>50</v>
      </c>
      <c r="G18" s="62"/>
      <c r="H18" s="17"/>
      <c r="I18" s="87"/>
      <c r="J18" s="87"/>
      <c r="K18" s="87"/>
    </row>
    <row r="19" spans="1:11" ht="20" hidden="1" customHeight="1" x14ac:dyDescent="0.35">
      <c r="A19" s="11"/>
      <c r="B19" s="94" t="s">
        <v>73</v>
      </c>
      <c r="C19" s="95"/>
      <c r="D19" s="95"/>
      <c r="E19" s="96"/>
      <c r="F19" s="45">
        <v>20</v>
      </c>
      <c r="G19" s="62">
        <v>0</v>
      </c>
      <c r="H19" s="17"/>
      <c r="I19" s="87"/>
      <c r="J19" s="87"/>
      <c r="K19" s="87"/>
    </row>
    <row r="20" spans="1:11" ht="20" hidden="1" customHeight="1" x14ac:dyDescent="0.35">
      <c r="A20" s="11"/>
      <c r="B20" s="102" t="s">
        <v>20</v>
      </c>
      <c r="C20" s="103"/>
      <c r="D20" s="103"/>
      <c r="E20" s="104"/>
      <c r="F20" s="45">
        <v>35</v>
      </c>
      <c r="G20" s="62"/>
      <c r="H20" s="17"/>
      <c r="I20" s="87"/>
      <c r="J20" s="87"/>
      <c r="K20" s="87"/>
    </row>
    <row r="21" spans="1:11" ht="20" customHeight="1" x14ac:dyDescent="0.35">
      <c r="A21" s="11"/>
      <c r="B21" s="102" t="s">
        <v>75</v>
      </c>
      <c r="C21" s="103"/>
      <c r="D21" s="103"/>
      <c r="E21" s="104"/>
      <c r="F21" s="90">
        <v>10</v>
      </c>
      <c r="G21" s="62">
        <f>IF($D$34="tinies", F21, IF($D$34="teenies", F21, IF($D$34="Sub Juniors", F21,0)))+IF($D$46="tinies", F21, IF($D$46="teenies", F21, IF($D$46="Sub Juniors", F21,0)))+IF($D$59="tinies", F21, IF($D$59="teenies", F21, IF($D$59="Sub Juniors", F21,0)))+IF($D$72="tinies", F21, IF($D$72="teenies", F21, IF($D$72="Sub Juniors", F21,0)))</f>
        <v>0</v>
      </c>
      <c r="H21" s="17"/>
      <c r="I21" s="87"/>
      <c r="J21" s="87" t="s">
        <v>71</v>
      </c>
      <c r="K21" s="87"/>
    </row>
    <row r="22" spans="1:11" ht="16" hidden="1" customHeight="1" x14ac:dyDescent="0.35">
      <c r="A22" s="1"/>
      <c r="B22" s="131"/>
      <c r="C22" s="131"/>
      <c r="D22" s="131"/>
      <c r="E22" s="131"/>
      <c r="F22" s="57"/>
      <c r="G22" s="58">
        <f>SUM(G16:G21)</f>
        <v>0</v>
      </c>
      <c r="H22" s="17"/>
      <c r="I22" s="4"/>
      <c r="J22" s="4"/>
      <c r="K22" s="4"/>
    </row>
    <row r="23" spans="1:11" ht="10" customHeight="1" x14ac:dyDescent="0.35">
      <c r="A23" s="11"/>
      <c r="B23" s="1"/>
      <c r="C23" s="1"/>
      <c r="D23" s="1"/>
      <c r="E23" s="1"/>
      <c r="F23" s="1"/>
      <c r="G23" s="1"/>
      <c r="H23" s="13"/>
    </row>
    <row r="24" spans="1:11" ht="16" customHeight="1" x14ac:dyDescent="0.35">
      <c r="A24" s="11"/>
      <c r="B24" s="1"/>
      <c r="C24" s="1"/>
      <c r="D24" s="1"/>
      <c r="E24" s="1"/>
      <c r="F24" s="1"/>
      <c r="G24" s="1"/>
      <c r="H24" s="13"/>
    </row>
    <row r="25" spans="1:11" ht="12" customHeight="1" x14ac:dyDescent="0.35">
      <c r="A25" s="11"/>
      <c r="B25" s="139" t="s">
        <v>67</v>
      </c>
      <c r="C25" s="139"/>
      <c r="D25" s="139"/>
      <c r="E25" s="139"/>
      <c r="F25" s="1"/>
      <c r="G25" s="1"/>
      <c r="H25" s="13"/>
    </row>
    <row r="26" spans="1:11" ht="5.15" customHeight="1" x14ac:dyDescent="0.35">
      <c r="A26" s="11"/>
      <c r="B26" s="139"/>
      <c r="C26" s="139"/>
      <c r="D26" s="139"/>
      <c r="E26" s="139"/>
      <c r="F26" s="29"/>
      <c r="G26" s="29"/>
      <c r="H26" s="29"/>
    </row>
    <row r="27" spans="1:11" ht="30" customHeight="1" x14ac:dyDescent="0.35">
      <c r="A27" s="11"/>
      <c r="B27" s="1"/>
      <c r="C27" s="1"/>
      <c r="D27" s="1"/>
      <c r="E27" s="1"/>
      <c r="F27" s="85"/>
      <c r="G27" s="88" t="s">
        <v>74</v>
      </c>
      <c r="H27" s="13"/>
    </row>
    <row r="28" spans="1:11" ht="16" hidden="1" customHeight="1" x14ac:dyDescent="0.35">
      <c r="A28" s="11"/>
      <c r="B28" s="1"/>
      <c r="C28" s="1"/>
      <c r="D28" s="1"/>
      <c r="E28" s="1"/>
      <c r="F28" s="1"/>
      <c r="G28" s="1"/>
      <c r="H28" s="13"/>
    </row>
    <row r="29" spans="1:11" ht="16" hidden="1" customHeight="1" x14ac:dyDescent="0.35">
      <c r="A29" s="11"/>
      <c r="B29" s="1"/>
      <c r="C29" s="1"/>
      <c r="D29" s="1"/>
      <c r="E29" s="1"/>
      <c r="F29" s="1"/>
      <c r="G29" s="1"/>
      <c r="H29" s="13"/>
    </row>
    <row r="30" spans="1:11" ht="16" customHeight="1" x14ac:dyDescent="0.35">
      <c r="A30" s="11"/>
      <c r="B30" s="1"/>
      <c r="C30" s="1"/>
      <c r="D30" s="49" t="s">
        <v>72</v>
      </c>
      <c r="E30" s="1"/>
      <c r="F30" s="1"/>
      <c r="G30" s="1"/>
      <c r="H30" s="13"/>
    </row>
    <row r="31" spans="1:11" ht="12" customHeight="1" x14ac:dyDescent="0.35">
      <c r="A31" s="11"/>
      <c r="B31" s="134" t="s">
        <v>69</v>
      </c>
      <c r="C31" s="134"/>
      <c r="D31" s="1"/>
      <c r="E31" s="1"/>
      <c r="F31" s="1"/>
      <c r="G31" s="1"/>
      <c r="H31" s="13"/>
    </row>
    <row r="32" spans="1:11" ht="5.15" customHeight="1" x14ac:dyDescent="0.35">
      <c r="A32" s="11"/>
      <c r="B32" s="134"/>
      <c r="C32" s="134"/>
      <c r="D32" s="29"/>
      <c r="E32" s="29"/>
      <c r="F32" s="29"/>
      <c r="G32" s="29"/>
      <c r="H32" s="84"/>
    </row>
    <row r="33" spans="1:11" ht="16" customHeight="1" x14ac:dyDescent="0.35">
      <c r="A33" s="11"/>
      <c r="B33" s="24"/>
      <c r="C33" s="36" t="s">
        <v>14</v>
      </c>
      <c r="D33" s="110"/>
      <c r="E33" s="110"/>
      <c r="F33" s="110"/>
      <c r="G33" s="66"/>
      <c r="H33" s="13"/>
      <c r="I33" s="7"/>
      <c r="J33" s="7"/>
      <c r="K33" s="7"/>
    </row>
    <row r="34" spans="1:11" ht="16" customHeight="1" x14ac:dyDescent="0.35">
      <c r="A34" s="11"/>
      <c r="B34" s="1"/>
      <c r="C34" s="36" t="s">
        <v>51</v>
      </c>
      <c r="D34" s="106" t="s">
        <v>65</v>
      </c>
      <c r="E34" s="107"/>
      <c r="F34" s="108"/>
      <c r="G34" s="66"/>
      <c r="H34" s="13"/>
      <c r="I34" s="7"/>
      <c r="J34" s="7"/>
      <c r="K34" s="7"/>
    </row>
    <row r="35" spans="1:11" ht="16" customHeight="1" x14ac:dyDescent="0.35">
      <c r="A35" s="11"/>
      <c r="B35" s="1"/>
      <c r="C35" s="36"/>
      <c r="D35" s="40"/>
      <c r="E35" s="36" t="s">
        <v>16</v>
      </c>
      <c r="F35" s="79">
        <f>IF(D33&gt;0,VLOOKUP($D$34,$B$9:$E$14,3,FALSE),)</f>
        <v>0</v>
      </c>
      <c r="G35" s="40"/>
      <c r="H35" s="13"/>
      <c r="I35" s="7"/>
      <c r="J35" s="7"/>
      <c r="K35" s="7"/>
    </row>
    <row r="36" spans="1:11" ht="16" customHeight="1" x14ac:dyDescent="0.35">
      <c r="A36" s="11"/>
      <c r="B36" s="1"/>
      <c r="C36" s="36"/>
      <c r="D36" s="40"/>
      <c r="E36" s="36" t="s">
        <v>58</v>
      </c>
      <c r="F36" s="80" t="b">
        <f>IF(G27="no","0.00",IF(G27="Yes",F16))</f>
        <v>0</v>
      </c>
      <c r="G36" s="40"/>
      <c r="H36" s="13"/>
    </row>
    <row r="37" spans="1:11" ht="16" customHeight="1" x14ac:dyDescent="0.35">
      <c r="A37" s="11"/>
      <c r="B37" s="1"/>
      <c r="C37" s="36"/>
      <c r="D37" s="40"/>
      <c r="E37" s="36" t="s">
        <v>70</v>
      </c>
      <c r="F37" s="80" t="b">
        <f>IF(G27="no","0.00",IF(G27="Yes",F20))</f>
        <v>0</v>
      </c>
      <c r="G37" s="40"/>
      <c r="H37" s="13"/>
    </row>
    <row r="38" spans="1:11" ht="16" customHeight="1" x14ac:dyDescent="0.35">
      <c r="A38" s="11"/>
      <c r="B38" s="1"/>
      <c r="C38" s="36"/>
      <c r="D38" s="40"/>
      <c r="E38" s="36" t="s">
        <v>64</v>
      </c>
      <c r="F38" s="80" t="b">
        <f>IF(G27="no","0.00",IF(G27="Yes",F18))</f>
        <v>0</v>
      </c>
      <c r="G38" s="40"/>
      <c r="H38" s="13"/>
    </row>
    <row r="39" spans="1:11" ht="16" customHeight="1" x14ac:dyDescent="0.35">
      <c r="A39" s="11"/>
      <c r="B39" s="1"/>
      <c r="C39" s="36"/>
      <c r="D39" s="40"/>
      <c r="E39" s="36"/>
      <c r="F39" s="36"/>
      <c r="G39" s="40"/>
      <c r="H39" s="13"/>
    </row>
    <row r="40" spans="1:11" s="5" customFormat="1" ht="16" customHeight="1" x14ac:dyDescent="0.35">
      <c r="A40" s="14"/>
      <c r="B40" s="35"/>
      <c r="C40" s="37"/>
      <c r="D40" s="35"/>
      <c r="E40" s="37" t="str">
        <f>CONCATENATE("Total costs for "&amp;D33,":  ")</f>
        <v xml:space="preserve">Total costs for :  </v>
      </c>
      <c r="F40" s="35"/>
      <c r="G40" s="53">
        <f>SUM(F35:F39)</f>
        <v>0</v>
      </c>
      <c r="H40" s="19"/>
    </row>
    <row r="41" spans="1:11" ht="10" hidden="1" customHeight="1" x14ac:dyDescent="0.35">
      <c r="A41" s="11"/>
      <c r="B41" s="1"/>
      <c r="C41" s="1"/>
      <c r="D41" s="1"/>
      <c r="E41" s="1"/>
      <c r="F41" s="1"/>
      <c r="G41" s="1"/>
      <c r="H41" s="13"/>
    </row>
    <row r="42" spans="1:11" ht="12" customHeight="1" x14ac:dyDescent="0.35">
      <c r="A42" s="11"/>
      <c r="B42" s="105" t="s">
        <v>59</v>
      </c>
      <c r="C42" s="105"/>
      <c r="D42" s="40"/>
      <c r="E42" s="40"/>
      <c r="F42" s="40"/>
      <c r="G42" s="40"/>
      <c r="H42" s="13"/>
    </row>
    <row r="43" spans="1:11" ht="5.15" customHeight="1" x14ac:dyDescent="0.35">
      <c r="A43" s="11"/>
      <c r="B43" s="105"/>
      <c r="C43" s="105"/>
      <c r="D43" s="42"/>
      <c r="E43" s="42"/>
      <c r="F43" s="42"/>
      <c r="G43" s="42"/>
      <c r="H43" s="29"/>
    </row>
    <row r="44" spans="1:11" ht="16" customHeight="1" x14ac:dyDescent="0.35">
      <c r="A44" s="11"/>
      <c r="B44" s="40"/>
      <c r="C44" s="36" t="s">
        <v>14</v>
      </c>
      <c r="D44" s="109"/>
      <c r="E44" s="110"/>
      <c r="F44" s="110"/>
      <c r="G44" s="66"/>
      <c r="H44" s="13"/>
    </row>
    <row r="45" spans="1:11" ht="16" customHeight="1" x14ac:dyDescent="0.35">
      <c r="A45" s="11"/>
      <c r="B45" s="40"/>
      <c r="C45" s="36" t="s">
        <v>15</v>
      </c>
      <c r="D45" s="109"/>
      <c r="E45" s="110"/>
      <c r="F45" s="110"/>
      <c r="G45" s="72">
        <f>Sheet2!$C$2-Sheet1!D45</f>
        <v>46387</v>
      </c>
      <c r="H45" s="18"/>
      <c r="K45" s="73">
        <f>DATEDIF(D45,Sheet2!$C$2,"Y")</f>
        <v>126</v>
      </c>
    </row>
    <row r="46" spans="1:11" ht="16" customHeight="1" x14ac:dyDescent="0.35">
      <c r="A46" s="11"/>
      <c r="B46" s="40"/>
      <c r="C46" s="36" t="s">
        <v>51</v>
      </c>
      <c r="D46" s="111" t="str">
        <f>IF(D45="","",IF(G45&lt;Sheet2!$E$4,"Tinies",IF(G45&lt;Sheet2!$E$5,"Sub Juniors",IF(G45&lt;Sheet2!$E$6,"Juniors",IF(G45&lt;Sheet2!$E$7,"Inters","Seniors")))))</f>
        <v/>
      </c>
      <c r="E46" s="112"/>
      <c r="F46" s="113"/>
      <c r="G46" s="66"/>
      <c r="H46" s="13"/>
    </row>
    <row r="47" spans="1:11" ht="16" customHeight="1" x14ac:dyDescent="0.35">
      <c r="A47" s="11"/>
      <c r="B47" s="40"/>
      <c r="C47" s="40"/>
      <c r="D47" s="40"/>
      <c r="E47" s="36" t="s">
        <v>16</v>
      </c>
      <c r="F47" s="79">
        <f>IF(D45&gt;0,VLOOKUP($D$46,$B$9:$E$14,3,FALSE),)</f>
        <v>0</v>
      </c>
      <c r="G47" s="40"/>
      <c r="H47" s="13"/>
    </row>
    <row r="48" spans="1:11" ht="16" customHeight="1" x14ac:dyDescent="0.35">
      <c r="A48" s="11"/>
      <c r="B48" s="40"/>
      <c r="C48" s="40"/>
      <c r="D48" s="40"/>
      <c r="E48" s="36" t="s">
        <v>17</v>
      </c>
      <c r="F48" s="80">
        <f>IF(D45&gt;0,VLOOKUP($D$46,$B$9:$E$14,4,FALSE),)</f>
        <v>0</v>
      </c>
      <c r="G48" s="40"/>
      <c r="H48" s="13"/>
    </row>
    <row r="49" spans="1:11" ht="16" customHeight="1" x14ac:dyDescent="0.35">
      <c r="A49" s="11"/>
      <c r="B49" s="40"/>
      <c r="C49" s="40"/>
      <c r="D49" s="40"/>
      <c r="E49" s="36" t="s">
        <v>58</v>
      </c>
      <c r="F49" s="80">
        <f>IF($D$46="Tinies",F16,+IF($D$46="Sub Juniors",F16,+IF($D$46="Juniors",F16,+IF($D$46="Inters",F16,+IF($D$46="Seniors",F16,0)))))</f>
        <v>0</v>
      </c>
      <c r="G49" s="40"/>
      <c r="H49" s="13"/>
    </row>
    <row r="50" spans="1:11" ht="16" customHeight="1" x14ac:dyDescent="0.35">
      <c r="A50" s="11"/>
      <c r="B50" s="40"/>
      <c r="C50" s="40"/>
      <c r="D50" s="40"/>
      <c r="E50" s="36" t="s">
        <v>70</v>
      </c>
      <c r="F50" s="80">
        <f>IF($D$46="Tinies",F20,+IF($D$46="Sub Juniors",F20,+IF($D$46="Juniors",F20,+IF($D$46="Inters",F20,+IF($D$46="Seniors",F20,0)))))</f>
        <v>0</v>
      </c>
      <c r="G50" s="40"/>
      <c r="H50" s="13"/>
    </row>
    <row r="51" spans="1:11" ht="16" customHeight="1" x14ac:dyDescent="0.35">
      <c r="A51" s="11"/>
      <c r="B51" s="40"/>
      <c r="C51" s="40"/>
      <c r="D51" s="40"/>
      <c r="E51" s="36" t="s">
        <v>64</v>
      </c>
      <c r="F51" s="80">
        <f>IF(D45="",G19,IF(D33="",F18,F19))</f>
        <v>0</v>
      </c>
      <c r="G51" s="40"/>
      <c r="H51" s="13"/>
    </row>
    <row r="52" spans="1:11" ht="16" customHeight="1" x14ac:dyDescent="0.35">
      <c r="A52" s="11"/>
      <c r="B52" s="1"/>
      <c r="C52" s="40"/>
      <c r="D52" s="40"/>
      <c r="E52" s="36" t="s">
        <v>18</v>
      </c>
      <c r="F52" s="89" t="str">
        <f>IF(G27="no","0.00",IF(G27="Yes",(F47*-0.2), IF(G27="Select","0.00")))</f>
        <v>0.00</v>
      </c>
      <c r="G52" s="40"/>
      <c r="H52" s="13"/>
    </row>
    <row r="53" spans="1:11" s="5" customFormat="1" ht="16" customHeight="1" x14ac:dyDescent="0.35">
      <c r="A53" s="14"/>
      <c r="B53" s="6"/>
      <c r="C53" s="35"/>
      <c r="D53" s="35"/>
      <c r="E53" s="37" t="str">
        <f>CONCATENATE("Total costs for "&amp;D44,":  ")</f>
        <v xml:space="preserve">Total costs for :  </v>
      </c>
      <c r="F53" s="35"/>
      <c r="G53" s="53">
        <f>SUM(F47:F52)</f>
        <v>0</v>
      </c>
      <c r="H53" s="19"/>
    </row>
    <row r="54" spans="1:11" ht="10" hidden="1" customHeight="1" x14ac:dyDescent="0.35">
      <c r="A54" s="11"/>
      <c r="B54" s="1"/>
      <c r="C54" s="1"/>
      <c r="D54" s="1"/>
      <c r="E54" s="1"/>
      <c r="F54" s="1"/>
      <c r="G54" s="1"/>
      <c r="H54" s="13"/>
    </row>
    <row r="55" spans="1:11" ht="12" customHeight="1" x14ac:dyDescent="0.35">
      <c r="A55" s="11"/>
      <c r="B55" s="105" t="s">
        <v>60</v>
      </c>
      <c r="C55" s="105"/>
      <c r="D55" s="40"/>
      <c r="E55" s="40"/>
      <c r="F55" s="40"/>
      <c r="G55" s="40"/>
      <c r="H55" s="13"/>
    </row>
    <row r="56" spans="1:11" ht="5.15" customHeight="1" x14ac:dyDescent="0.35">
      <c r="A56" s="11"/>
      <c r="B56" s="105"/>
      <c r="C56" s="105"/>
      <c r="D56" s="42"/>
      <c r="E56" s="42"/>
      <c r="F56" s="42"/>
      <c r="G56" s="42"/>
      <c r="H56" s="29"/>
    </row>
    <row r="57" spans="1:11" ht="16" customHeight="1" x14ac:dyDescent="0.35">
      <c r="A57" s="11"/>
      <c r="B57" s="40"/>
      <c r="C57" s="36" t="s">
        <v>14</v>
      </c>
      <c r="D57" s="109"/>
      <c r="E57" s="110"/>
      <c r="F57" s="110"/>
      <c r="G57" s="71"/>
      <c r="H57" s="13"/>
    </row>
    <row r="58" spans="1:11" ht="16" customHeight="1" x14ac:dyDescent="0.35">
      <c r="A58" s="11"/>
      <c r="B58" s="40"/>
      <c r="C58" s="36" t="s">
        <v>15</v>
      </c>
      <c r="D58" s="109"/>
      <c r="E58" s="110"/>
      <c r="F58" s="110"/>
      <c r="G58" s="72">
        <f>Sheet2!$C$2-Sheet1!D58</f>
        <v>46387</v>
      </c>
      <c r="H58" s="18"/>
      <c r="K58" s="73">
        <f>DATEDIF(D58,Sheet2!$C$2,"Y")</f>
        <v>126</v>
      </c>
    </row>
    <row r="59" spans="1:11" ht="16" customHeight="1" x14ac:dyDescent="0.35">
      <c r="A59" s="11"/>
      <c r="B59" s="40"/>
      <c r="C59" s="36" t="s">
        <v>51</v>
      </c>
      <c r="D59" s="111" t="str">
        <f>IF(D58="","",IF(G58&lt;Sheet2!$E$4,"Tinies",IF(G58&lt;Sheet2!$E$5,"Sub Juniors",IF(G58&lt;Sheet2!$E$6,"Juniors",IF(G58&lt;Sheet2!$E$7,"Inters","Seniors")))))</f>
        <v/>
      </c>
      <c r="E59" s="112"/>
      <c r="F59" s="113"/>
      <c r="G59" s="71"/>
      <c r="H59" s="13"/>
    </row>
    <row r="60" spans="1:11" ht="16" customHeight="1" x14ac:dyDescent="0.35">
      <c r="A60" s="11"/>
      <c r="B60" s="40"/>
      <c r="C60" s="40"/>
      <c r="D60" s="40"/>
      <c r="E60" s="36" t="s">
        <v>16</v>
      </c>
      <c r="F60" s="79">
        <f>IF(D58&gt;0,VLOOKUP($D$59,$B$9:$E$14,3,FALSE),)</f>
        <v>0</v>
      </c>
      <c r="G60" s="71"/>
      <c r="H60" s="13"/>
    </row>
    <row r="61" spans="1:11" ht="16" customHeight="1" x14ac:dyDescent="0.35">
      <c r="A61" s="11"/>
      <c r="B61" s="40"/>
      <c r="C61" s="40"/>
      <c r="D61" s="40"/>
      <c r="E61" s="36" t="s">
        <v>17</v>
      </c>
      <c r="F61" s="80">
        <f>IF(D58&gt;0,VLOOKUP($D$59,$B$9:$E$14,4,FALSE),)</f>
        <v>0</v>
      </c>
      <c r="G61" s="40"/>
      <c r="H61" s="13"/>
    </row>
    <row r="62" spans="1:11" ht="16" customHeight="1" x14ac:dyDescent="0.35">
      <c r="A62" s="11"/>
      <c r="B62" s="40"/>
      <c r="C62" s="40"/>
      <c r="D62" s="40"/>
      <c r="E62" s="36" t="s">
        <v>58</v>
      </c>
      <c r="F62" s="81">
        <f>IF($D$59="Tinies",F16,+IF($D$59="Sub Juniors",F16,+IF($D$59="Juniors",F16,+IF($D$59="Inters",F16,+IF($D$59="Seniors",F16,0)))))</f>
        <v>0</v>
      </c>
      <c r="G62" s="40"/>
      <c r="H62" s="13"/>
    </row>
    <row r="63" spans="1:11" ht="16" customHeight="1" x14ac:dyDescent="0.35">
      <c r="A63" s="11"/>
      <c r="B63" s="40"/>
      <c r="C63" s="40"/>
      <c r="D63" s="40"/>
      <c r="E63" s="36" t="s">
        <v>70</v>
      </c>
      <c r="F63" s="81">
        <f>IF($D$59="Tinies",F20,+IF($D$59="Sub Juniors",F20,+IF($D$59="Juniors",F20,+IF($D$59="Inters",F20,+IF($D$59="Seniors",F20,0)))))</f>
        <v>0</v>
      </c>
      <c r="G63" s="40"/>
      <c r="H63" s="13"/>
    </row>
    <row r="64" spans="1:11" ht="16" customHeight="1" x14ac:dyDescent="0.35">
      <c r="A64" s="11"/>
      <c r="B64" s="40"/>
      <c r="C64" s="40"/>
      <c r="D64" s="40"/>
      <c r="E64" s="36" t="s">
        <v>64</v>
      </c>
      <c r="F64" s="81">
        <f>IF(D58="",G19,IF(D44="",F18,F19))</f>
        <v>0</v>
      </c>
      <c r="G64" s="40"/>
      <c r="H64" s="13"/>
    </row>
    <row r="65" spans="1:11" ht="16" customHeight="1" x14ac:dyDescent="0.35">
      <c r="A65" s="11"/>
      <c r="B65" s="40"/>
      <c r="C65" s="40"/>
      <c r="D65" s="40"/>
      <c r="E65" s="36" t="s">
        <v>18</v>
      </c>
      <c r="F65" s="80">
        <f>F60*-0.2</f>
        <v>0</v>
      </c>
      <c r="G65" s="40"/>
      <c r="H65" s="13"/>
    </row>
    <row r="66" spans="1:11" s="5" customFormat="1" ht="16" customHeight="1" x14ac:dyDescent="0.35">
      <c r="A66" s="14"/>
      <c r="B66" s="6"/>
      <c r="C66" s="35"/>
      <c r="D66" s="35"/>
      <c r="E66" s="37" t="str">
        <f>CONCATENATE("Total costs for "&amp;D57,":  ")</f>
        <v xml:space="preserve">Total costs for :  </v>
      </c>
      <c r="F66" s="35"/>
      <c r="G66" s="53">
        <f>SUM(F60:F65)</f>
        <v>0</v>
      </c>
      <c r="H66" s="19"/>
    </row>
    <row r="67" spans="1:11" ht="10" hidden="1" customHeight="1" x14ac:dyDescent="0.35">
      <c r="A67" s="11"/>
      <c r="B67" s="1"/>
      <c r="C67" s="6"/>
      <c r="D67" s="1"/>
      <c r="E67" s="1"/>
      <c r="F67" s="1"/>
      <c r="G67" s="1"/>
      <c r="H67" s="13"/>
    </row>
    <row r="68" spans="1:11" ht="12" customHeight="1" x14ac:dyDescent="0.35">
      <c r="A68" s="11"/>
      <c r="B68" s="105" t="s">
        <v>61</v>
      </c>
      <c r="C68" s="105"/>
      <c r="D68" s="40"/>
      <c r="E68" s="40"/>
      <c r="F68" s="40"/>
      <c r="G68" s="40"/>
      <c r="H68" s="13"/>
    </row>
    <row r="69" spans="1:11" ht="5.15" customHeight="1" x14ac:dyDescent="0.35">
      <c r="A69" s="11"/>
      <c r="B69" s="105"/>
      <c r="C69" s="105"/>
      <c r="D69" s="42"/>
      <c r="E69" s="42"/>
      <c r="F69" s="42"/>
      <c r="G69" s="42"/>
      <c r="H69" s="29"/>
    </row>
    <row r="70" spans="1:11" ht="16" customHeight="1" x14ac:dyDescent="0.35">
      <c r="A70" s="11"/>
      <c r="B70" s="40"/>
      <c r="C70" s="36" t="s">
        <v>14</v>
      </c>
      <c r="D70" s="109"/>
      <c r="E70" s="110"/>
      <c r="F70" s="110"/>
      <c r="G70" s="43"/>
      <c r="H70" s="13"/>
    </row>
    <row r="71" spans="1:11" ht="16" customHeight="1" x14ac:dyDescent="0.35">
      <c r="A71" s="11"/>
      <c r="B71" s="40"/>
      <c r="C71" s="36" t="s">
        <v>15</v>
      </c>
      <c r="D71" s="109"/>
      <c r="E71" s="110"/>
      <c r="F71" s="110"/>
      <c r="G71" s="41">
        <f>Sheet2!$C$2-Sheet1!D71</f>
        <v>46387</v>
      </c>
      <c r="H71" s="18"/>
      <c r="K71" s="73">
        <f>DATEDIF(D71,Sheet2!$C$2,"Y")</f>
        <v>126</v>
      </c>
    </row>
    <row r="72" spans="1:11" ht="16" customHeight="1" x14ac:dyDescent="0.35">
      <c r="A72" s="11"/>
      <c r="B72" s="40"/>
      <c r="C72" s="36" t="s">
        <v>51</v>
      </c>
      <c r="D72" s="111" t="str">
        <f>IF(D71="","",IF(G71&lt;Sheet2!$E$4,"Tinies",IF(G71&lt;Sheet2!$E$5,"Sub Juniors",IF(G71&lt;Sheet2!$E$6,"Juniors",IF(G71&lt;Sheet2!$E$7,"Inters","Seniors")))))</f>
        <v/>
      </c>
      <c r="E72" s="112"/>
      <c r="F72" s="113"/>
      <c r="G72" s="40"/>
      <c r="H72" s="13"/>
    </row>
    <row r="73" spans="1:11" ht="16" customHeight="1" x14ac:dyDescent="0.35">
      <c r="A73" s="11"/>
      <c r="B73" s="40"/>
      <c r="C73" s="40"/>
      <c r="D73" s="40"/>
      <c r="E73" s="36" t="s">
        <v>16</v>
      </c>
      <c r="F73" s="79">
        <f>IF(D71&gt;0,VLOOKUP($D$72,$B$9:$E$14,3,FALSE),)</f>
        <v>0</v>
      </c>
      <c r="G73" s="40"/>
      <c r="H73" s="13"/>
    </row>
    <row r="74" spans="1:11" ht="16" customHeight="1" x14ac:dyDescent="0.35">
      <c r="A74" s="11"/>
      <c r="B74" s="40"/>
      <c r="C74" s="40"/>
      <c r="D74" s="40"/>
      <c r="E74" s="36" t="s">
        <v>17</v>
      </c>
      <c r="F74" s="80">
        <f>IF(D71&gt;0,VLOOKUP($D$72,$B$9:$E$14,4,FALSE),)</f>
        <v>0</v>
      </c>
      <c r="G74" s="40"/>
      <c r="H74" s="13"/>
    </row>
    <row r="75" spans="1:11" ht="16" customHeight="1" x14ac:dyDescent="0.35">
      <c r="A75" s="11"/>
      <c r="B75" s="40"/>
      <c r="C75" s="40"/>
      <c r="D75" s="40"/>
      <c r="E75" s="36" t="s">
        <v>58</v>
      </c>
      <c r="F75" s="81">
        <f>IF($D$72="Tinies",F16,+IF($D$72="Sub Juniors",F16,+IF($D$72="Juniors",F16,+IF($D$72="Inters",F16,+IF($D$72="Seniors",F16,0)))))</f>
        <v>0</v>
      </c>
      <c r="G75" s="40"/>
      <c r="H75" s="13"/>
    </row>
    <row r="76" spans="1:11" ht="16" customHeight="1" x14ac:dyDescent="0.35">
      <c r="A76" s="11"/>
      <c r="B76" s="40"/>
      <c r="C76" s="40"/>
      <c r="D76" s="40"/>
      <c r="E76" s="36" t="s">
        <v>70</v>
      </c>
      <c r="F76" s="81">
        <f>IF($D$72="Tinies",F20,+IF($D$72="Sub Juniors",F20,+IF($D$72="Juniors",F20,+IF($D$72="Inters",F20,+IF($D$72="Seniors",F20,0)))))</f>
        <v>0</v>
      </c>
      <c r="G76" s="40"/>
      <c r="H76" s="13"/>
    </row>
    <row r="77" spans="1:11" ht="16" customHeight="1" x14ac:dyDescent="0.35">
      <c r="A77" s="11"/>
      <c r="B77" s="40"/>
      <c r="C77" s="40"/>
      <c r="D77" s="40"/>
      <c r="E77" s="36" t="s">
        <v>64</v>
      </c>
      <c r="F77" s="81">
        <f>IF(D71="",G19,IF(D57="",F18,F19))</f>
        <v>0</v>
      </c>
      <c r="G77" s="40"/>
      <c r="H77" s="13"/>
    </row>
    <row r="78" spans="1:11" ht="16" customHeight="1" x14ac:dyDescent="0.35">
      <c r="A78" s="11"/>
      <c r="B78" s="40"/>
      <c r="C78" s="40"/>
      <c r="D78" s="40"/>
      <c r="E78" s="36" t="s">
        <v>18</v>
      </c>
      <c r="F78" s="80">
        <f>F73*-0.2</f>
        <v>0</v>
      </c>
      <c r="G78" s="40"/>
      <c r="H78" s="13"/>
    </row>
    <row r="79" spans="1:11" s="5" customFormat="1" ht="16" customHeight="1" x14ac:dyDescent="0.35">
      <c r="A79" s="14"/>
      <c r="B79" s="35"/>
      <c r="C79" s="35"/>
      <c r="D79" s="35"/>
      <c r="E79" s="37" t="str">
        <f>CONCATENATE("Total costs for "&amp;D70,":  ")</f>
        <v xml:space="preserve">Total costs for :  </v>
      </c>
      <c r="F79" s="35"/>
      <c r="G79" s="53">
        <f>SUM(F73:F78)</f>
        <v>0</v>
      </c>
      <c r="H79" s="19"/>
    </row>
    <row r="80" spans="1:11" s="5" customFormat="1" ht="10" hidden="1" customHeight="1" x14ac:dyDescent="0.35">
      <c r="A80" s="14"/>
      <c r="B80" s="6"/>
      <c r="C80" s="6"/>
      <c r="D80" s="6"/>
      <c r="E80" s="6"/>
      <c r="F80" s="6"/>
      <c r="G80" s="46"/>
      <c r="H80" s="19"/>
    </row>
    <row r="81" spans="1:12" ht="12" customHeight="1" x14ac:dyDescent="0.35">
      <c r="A81" s="11"/>
      <c r="B81" s="105" t="s">
        <v>23</v>
      </c>
      <c r="C81" s="105"/>
      <c r="D81" s="105"/>
      <c r="E81" s="40"/>
      <c r="F81" s="40"/>
      <c r="G81" s="40"/>
      <c r="H81" s="13"/>
    </row>
    <row r="82" spans="1:12" ht="5.15" customHeight="1" x14ac:dyDescent="0.35">
      <c r="A82" s="11"/>
      <c r="B82" s="105"/>
      <c r="C82" s="105"/>
      <c r="D82" s="105"/>
      <c r="E82" s="42"/>
      <c r="F82" s="42"/>
      <c r="G82" s="42"/>
      <c r="H82" s="29"/>
    </row>
    <row r="83" spans="1:12" ht="15.75" customHeight="1" x14ac:dyDescent="0.35">
      <c r="A83" s="11"/>
      <c r="B83" s="97" t="s">
        <v>13</v>
      </c>
      <c r="C83" s="97"/>
      <c r="D83" s="97"/>
      <c r="E83" s="97"/>
      <c r="F83" s="98"/>
      <c r="G83" s="44">
        <v>0</v>
      </c>
      <c r="H83" s="13"/>
      <c r="I83" s="4"/>
      <c r="J83" s="4"/>
      <c r="K83" s="4"/>
    </row>
    <row r="84" spans="1:12" ht="10" customHeight="1" x14ac:dyDescent="0.35">
      <c r="A84" s="11"/>
      <c r="B84" s="38"/>
      <c r="C84" s="40"/>
      <c r="D84" s="40"/>
      <c r="E84" s="40"/>
      <c r="F84" s="40"/>
      <c r="G84" s="40"/>
      <c r="H84" s="13"/>
    </row>
    <row r="85" spans="1:12" s="5" customFormat="1" x14ac:dyDescent="0.35">
      <c r="A85" s="14"/>
      <c r="B85" s="99" t="s">
        <v>21</v>
      </c>
      <c r="C85" s="100"/>
      <c r="D85" s="100"/>
      <c r="E85" s="100"/>
      <c r="F85" s="101"/>
      <c r="G85" s="48">
        <v>0</v>
      </c>
      <c r="H85" s="19"/>
    </row>
    <row r="86" spans="1:12" s="5" customFormat="1" ht="10" customHeight="1" x14ac:dyDescent="0.35">
      <c r="A86" s="14"/>
      <c r="B86" s="47"/>
      <c r="C86" s="39"/>
      <c r="D86" s="39"/>
      <c r="E86" s="39"/>
      <c r="F86" s="39"/>
      <c r="G86" s="51"/>
      <c r="H86" s="19"/>
    </row>
    <row r="87" spans="1:12" s="5" customFormat="1" ht="15.75" customHeight="1" x14ac:dyDescent="0.35">
      <c r="A87" s="14"/>
      <c r="B87" s="47"/>
      <c r="C87" s="39"/>
      <c r="D87" s="6"/>
      <c r="E87" s="39"/>
      <c r="F87" s="36" t="s">
        <v>22</v>
      </c>
      <c r="G87" s="48">
        <v>0</v>
      </c>
      <c r="H87" s="19"/>
    </row>
    <row r="88" spans="1:12" s="5" customFormat="1" ht="10" customHeight="1" x14ac:dyDescent="0.35">
      <c r="A88" s="14"/>
      <c r="B88" s="6"/>
      <c r="C88" s="6"/>
      <c r="D88" s="6"/>
      <c r="E88" s="6"/>
      <c r="F88" s="6"/>
      <c r="G88" s="46"/>
      <c r="H88" s="19"/>
    </row>
    <row r="89" spans="1:12" s="5" customFormat="1" ht="20" x14ac:dyDescent="0.35">
      <c r="A89" s="14"/>
      <c r="B89" s="37"/>
      <c r="C89" s="37"/>
      <c r="D89" s="37"/>
      <c r="E89" s="37"/>
      <c r="F89" s="37" t="s">
        <v>33</v>
      </c>
      <c r="G89" s="52">
        <f>G83+G79+G66+G53+G40+G22-G85-G87</f>
        <v>0</v>
      </c>
      <c r="H89" s="20"/>
    </row>
    <row r="90" spans="1:12" x14ac:dyDescent="0.35">
      <c r="A90" s="11"/>
      <c r="B90" s="1"/>
      <c r="C90" s="1"/>
      <c r="D90" s="1"/>
      <c r="E90" s="1"/>
      <c r="F90" s="1"/>
      <c r="G90" s="1"/>
      <c r="H90" s="13"/>
    </row>
    <row r="91" spans="1:12" ht="15" customHeight="1" x14ac:dyDescent="0.35">
      <c r="A91" s="11"/>
      <c r="B91" s="40"/>
      <c r="C91" s="40"/>
      <c r="D91" s="40"/>
      <c r="E91" s="36" t="s">
        <v>35</v>
      </c>
      <c r="F91" s="125"/>
      <c r="G91" s="126"/>
      <c r="H91" s="13"/>
      <c r="L91" s="8"/>
    </row>
    <row r="92" spans="1:12" ht="10" customHeight="1" x14ac:dyDescent="0.35">
      <c r="A92" s="11"/>
      <c r="B92" s="40"/>
      <c r="C92" s="40"/>
      <c r="D92" s="40"/>
      <c r="E92" s="36"/>
      <c r="F92" s="47"/>
      <c r="G92" s="47"/>
      <c r="H92" s="21"/>
    </row>
    <row r="93" spans="1:12" ht="15" customHeight="1" x14ac:dyDescent="0.35">
      <c r="A93" s="11"/>
      <c r="B93" s="40"/>
      <c r="C93" s="40"/>
      <c r="D93" s="40"/>
      <c r="E93" s="36" t="s">
        <v>36</v>
      </c>
      <c r="F93" s="125"/>
      <c r="G93" s="126"/>
      <c r="H93" s="22"/>
    </row>
    <row r="94" spans="1:12" ht="10" customHeight="1" x14ac:dyDescent="0.35">
      <c r="A94" s="11"/>
      <c r="B94" s="40"/>
      <c r="C94" s="40"/>
      <c r="D94" s="40"/>
      <c r="E94" s="36"/>
      <c r="F94" s="40"/>
      <c r="G94" s="40"/>
      <c r="H94" s="13"/>
    </row>
    <row r="95" spans="1:12" ht="15" customHeight="1" x14ac:dyDescent="0.35">
      <c r="A95" s="11"/>
      <c r="B95" s="40"/>
      <c r="C95" s="40"/>
      <c r="D95" s="40"/>
      <c r="E95" s="36" t="s">
        <v>37</v>
      </c>
      <c r="F95" s="123" t="s">
        <v>8</v>
      </c>
      <c r="G95" s="124"/>
      <c r="H95" s="22"/>
    </row>
    <row r="96" spans="1:12" ht="10" customHeight="1" x14ac:dyDescent="0.35">
      <c r="A96" s="11"/>
      <c r="B96" s="40"/>
      <c r="C96" s="40"/>
      <c r="D96" s="40"/>
      <c r="E96" s="36"/>
      <c r="F96" s="40"/>
      <c r="G96" s="40"/>
      <c r="H96" s="13"/>
    </row>
    <row r="97" spans="1:14" x14ac:dyDescent="0.35">
      <c r="A97" s="11"/>
      <c r="B97" s="40"/>
      <c r="C97" s="40"/>
      <c r="D97" s="40"/>
      <c r="E97" s="36" t="s">
        <v>38</v>
      </c>
      <c r="F97" s="111">
        <f>TRUNC(I97)</f>
        <v>0</v>
      </c>
      <c r="G97" s="113"/>
      <c r="H97" s="13"/>
      <c r="I97" s="127">
        <f>IF(F95="weekly",(F91-F93)/7,IF(F95="fortnightly",(F91-F93)/14,IF(F95="monthly",(F91-F93)/30)))</f>
        <v>0</v>
      </c>
      <c r="J97" s="128"/>
      <c r="K97" s="128"/>
    </row>
    <row r="98" spans="1:14" ht="10" customHeight="1" x14ac:dyDescent="0.35">
      <c r="A98" s="11"/>
      <c r="B98" s="40"/>
      <c r="C98" s="40"/>
      <c r="D98" s="40"/>
      <c r="E98" s="36"/>
      <c r="F98" s="40"/>
      <c r="G98" s="40"/>
      <c r="H98" s="13"/>
    </row>
    <row r="99" spans="1:14" ht="15" customHeight="1" x14ac:dyDescent="0.35">
      <c r="A99" s="11"/>
      <c r="B99" s="40"/>
      <c r="C99" s="40"/>
      <c r="D99" s="40"/>
      <c r="E99" s="36" t="s">
        <v>39</v>
      </c>
      <c r="F99" s="115" t="e">
        <f>G89/F97</f>
        <v>#DIV/0!</v>
      </c>
      <c r="G99" s="116"/>
      <c r="H99" s="22"/>
    </row>
    <row r="100" spans="1:14" ht="10" customHeight="1" x14ac:dyDescent="0.35">
      <c r="A100" s="11"/>
      <c r="B100" s="1"/>
      <c r="C100" s="1"/>
      <c r="D100" s="1"/>
      <c r="E100" s="1"/>
      <c r="F100" s="1"/>
      <c r="G100" s="1"/>
      <c r="H100" s="13"/>
    </row>
    <row r="101" spans="1:14" s="3" customFormat="1" ht="30" customHeight="1" x14ac:dyDescent="0.35">
      <c r="A101" s="50"/>
      <c r="B101" s="117" t="e">
        <f>CONCATENATE(""," ",TEXT(F99,"$#,##0.00")," is the amount payable ",F95," when paying by direct credit from your bank account to 
Deanne's bank account through your internet banking. ")</f>
        <v>#DIV/0!</v>
      </c>
      <c r="C101" s="118"/>
      <c r="D101" s="118"/>
      <c r="E101" s="118"/>
      <c r="F101" s="118"/>
      <c r="G101" s="119"/>
      <c r="H101" s="23"/>
      <c r="I101" s="4"/>
      <c r="J101" s="114"/>
      <c r="K101" s="114"/>
      <c r="L101" s="114"/>
      <c r="M101" s="114"/>
      <c r="N101" s="114"/>
    </row>
    <row r="102" spans="1:14" x14ac:dyDescent="0.35">
      <c r="A102" s="11"/>
      <c r="B102" s="120" t="s">
        <v>34</v>
      </c>
      <c r="C102" s="121"/>
      <c r="D102" s="121"/>
      <c r="E102" s="121"/>
      <c r="F102" s="121"/>
      <c r="G102" s="122"/>
      <c r="H102" s="23"/>
      <c r="I102" s="7"/>
      <c r="J102" s="7"/>
    </row>
    <row r="103" spans="1:14" x14ac:dyDescent="0.35">
      <c r="A103" s="11"/>
      <c r="B103" s="1"/>
      <c r="C103" s="1"/>
      <c r="D103" s="1"/>
      <c r="E103" s="1"/>
      <c r="F103" s="1"/>
      <c r="G103" s="1"/>
      <c r="H103" s="13"/>
    </row>
    <row r="104" spans="1:14" ht="12" customHeight="1" x14ac:dyDescent="0.35">
      <c r="A104" s="11"/>
      <c r="B104" s="105" t="s">
        <v>28</v>
      </c>
      <c r="C104" s="105"/>
      <c r="D104" s="40"/>
      <c r="E104" s="40"/>
      <c r="F104" s="40"/>
      <c r="G104" s="40"/>
      <c r="H104" s="13"/>
    </row>
    <row r="105" spans="1:14" ht="5.15" customHeight="1" x14ac:dyDescent="0.35">
      <c r="A105" s="11"/>
      <c r="B105" s="105"/>
      <c r="C105" s="105"/>
      <c r="D105" s="42"/>
      <c r="E105" s="42"/>
      <c r="F105" s="42"/>
      <c r="G105" s="42"/>
      <c r="H105" s="29"/>
    </row>
    <row r="106" spans="1:14" x14ac:dyDescent="0.35">
      <c r="A106" s="11"/>
      <c r="B106" s="1"/>
      <c r="C106" s="37" t="s">
        <v>30</v>
      </c>
      <c r="D106" s="55" t="s">
        <v>29</v>
      </c>
      <c r="E106" s="1"/>
      <c r="F106" s="1"/>
      <c r="G106" s="1"/>
      <c r="H106" s="13"/>
    </row>
    <row r="107" spans="1:14" x14ac:dyDescent="0.35">
      <c r="A107" s="11"/>
      <c r="B107" s="49"/>
      <c r="C107" s="37" t="s">
        <v>31</v>
      </c>
      <c r="D107" s="56" t="s">
        <v>26</v>
      </c>
      <c r="E107" s="1"/>
      <c r="F107" s="1"/>
      <c r="G107" s="1"/>
      <c r="H107" s="13"/>
    </row>
    <row r="108" spans="1:14" x14ac:dyDescent="0.35">
      <c r="A108" s="11"/>
      <c r="B108" s="49"/>
      <c r="C108" s="37" t="s">
        <v>32</v>
      </c>
      <c r="D108" s="55" t="s">
        <v>27</v>
      </c>
      <c r="E108" s="1"/>
      <c r="F108" s="1"/>
      <c r="G108" s="1"/>
      <c r="H108" s="13"/>
    </row>
    <row r="109" spans="1:14" x14ac:dyDescent="0.35">
      <c r="A109" s="11"/>
      <c r="B109" s="1"/>
      <c r="C109" s="1"/>
      <c r="D109" s="1"/>
      <c r="E109" s="1"/>
      <c r="F109" s="1"/>
      <c r="G109" s="1"/>
      <c r="H109" s="13"/>
    </row>
    <row r="110" spans="1:14" ht="12" customHeight="1" x14ac:dyDescent="0.35">
      <c r="A110" s="11"/>
      <c r="B110" s="105" t="s">
        <v>49</v>
      </c>
      <c r="C110" s="105"/>
      <c r="D110" s="105"/>
      <c r="E110" s="1"/>
      <c r="F110" s="1"/>
      <c r="G110" s="1"/>
      <c r="H110" s="13"/>
    </row>
    <row r="111" spans="1:14" ht="5.15" customHeight="1" x14ac:dyDescent="0.35">
      <c r="A111" s="11"/>
      <c r="B111" s="105"/>
      <c r="C111" s="105"/>
      <c r="D111" s="105"/>
      <c r="E111" s="29"/>
      <c r="F111" s="29"/>
      <c r="G111" s="29"/>
      <c r="H111" s="29"/>
    </row>
    <row r="112" spans="1:14" s="61" customFormat="1" ht="14.5" x14ac:dyDescent="0.35">
      <c r="A112" s="59"/>
      <c r="B112" s="40" t="s">
        <v>10</v>
      </c>
      <c r="C112" s="40"/>
      <c r="D112" s="25"/>
      <c r="E112" s="25"/>
      <c r="F112" s="25"/>
      <c r="G112" s="25"/>
      <c r="H112" s="60"/>
    </row>
    <row r="113" spans="1:8" x14ac:dyDescent="0.35">
      <c r="A113" s="11"/>
      <c r="B113" s="1"/>
      <c r="C113" s="1"/>
      <c r="D113" s="1"/>
      <c r="E113" s="1"/>
      <c r="F113" s="1"/>
      <c r="G113" s="1"/>
      <c r="H113" s="13"/>
    </row>
    <row r="114" spans="1:8" ht="25" customHeight="1" x14ac:dyDescent="0.35">
      <c r="A114" s="11"/>
      <c r="B114" s="35"/>
      <c r="C114" s="37" t="s">
        <v>14</v>
      </c>
      <c r="D114" s="123"/>
      <c r="E114" s="141"/>
      <c r="F114" s="141"/>
      <c r="G114" s="124"/>
      <c r="H114" s="22"/>
    </row>
    <row r="115" spans="1:8" ht="10" customHeight="1" x14ac:dyDescent="0.35">
      <c r="A115" s="11"/>
      <c r="B115" s="35"/>
      <c r="C115" s="40"/>
      <c r="D115" s="40"/>
      <c r="E115" s="40"/>
      <c r="F115" s="40"/>
      <c r="G115" s="40"/>
      <c r="H115" s="13"/>
    </row>
    <row r="116" spans="1:8" ht="25" customHeight="1" x14ac:dyDescent="0.35">
      <c r="A116" s="11"/>
      <c r="B116" s="35"/>
      <c r="C116" s="37" t="s">
        <v>24</v>
      </c>
      <c r="D116" s="142"/>
      <c r="E116" s="141"/>
      <c r="F116" s="141"/>
      <c r="G116" s="124"/>
      <c r="H116" s="22"/>
    </row>
    <row r="117" spans="1:8" ht="10" customHeight="1" x14ac:dyDescent="0.35">
      <c r="A117" s="11"/>
      <c r="B117" s="35"/>
      <c r="C117" s="40"/>
      <c r="D117" s="40"/>
      <c r="E117" s="40"/>
      <c r="F117" s="40"/>
      <c r="G117" s="40"/>
      <c r="H117" s="13"/>
    </row>
    <row r="118" spans="1:8" ht="25" customHeight="1" x14ac:dyDescent="0.35">
      <c r="A118" s="11"/>
      <c r="B118" s="37" t="s">
        <v>25</v>
      </c>
      <c r="C118" s="143"/>
      <c r="D118" s="143"/>
      <c r="E118" s="37" t="s">
        <v>46</v>
      </c>
      <c r="F118" s="125"/>
      <c r="G118" s="124"/>
      <c r="H118" s="22"/>
    </row>
    <row r="119" spans="1:8" ht="10" customHeight="1" x14ac:dyDescent="0.35">
      <c r="A119" s="11"/>
      <c r="B119" s="35"/>
      <c r="C119" s="40"/>
      <c r="D119" s="40"/>
      <c r="E119" s="40"/>
      <c r="F119" s="40"/>
      <c r="G119" s="40"/>
      <c r="H119" s="13"/>
    </row>
    <row r="120" spans="1:8" ht="25" customHeight="1" x14ac:dyDescent="0.35">
      <c r="A120" s="11"/>
      <c r="B120" s="140" t="s">
        <v>52</v>
      </c>
      <c r="C120" s="140"/>
      <c r="D120" s="123"/>
      <c r="E120" s="141"/>
      <c r="F120" s="141"/>
      <c r="G120" s="124"/>
      <c r="H120" s="22"/>
    </row>
    <row r="121" spans="1:8" ht="5.15" customHeight="1" x14ac:dyDescent="0.35">
      <c r="A121" s="11"/>
      <c r="B121" s="37"/>
      <c r="C121" s="37"/>
      <c r="D121" s="37"/>
      <c r="E121" s="37"/>
      <c r="F121" s="37"/>
      <c r="G121" s="37"/>
      <c r="H121" s="22"/>
    </row>
    <row r="122" spans="1:8" ht="30" customHeight="1" x14ac:dyDescent="0.35">
      <c r="A122" s="11"/>
      <c r="B122" s="37"/>
      <c r="C122" s="35" t="s">
        <v>48</v>
      </c>
      <c r="D122" s="54" t="s">
        <v>47</v>
      </c>
      <c r="E122" s="37"/>
      <c r="F122" s="37"/>
      <c r="G122" s="37"/>
      <c r="H122" s="22"/>
    </row>
    <row r="123" spans="1:8" s="5" customFormat="1" ht="10.25" customHeight="1" x14ac:dyDescent="0.35">
      <c r="A123" s="74"/>
      <c r="B123" s="75"/>
      <c r="C123" s="75"/>
      <c r="D123" s="75"/>
      <c r="E123" s="75"/>
      <c r="F123" s="75"/>
      <c r="G123" s="83" t="s">
        <v>77</v>
      </c>
      <c r="H123" s="76"/>
    </row>
    <row r="124" spans="1:8" x14ac:dyDescent="0.35"/>
  </sheetData>
  <sheetProtection sheet="1" objects="1" scenarios="1"/>
  <mergeCells count="48">
    <mergeCell ref="F118:G118"/>
    <mergeCell ref="F97:G97"/>
    <mergeCell ref="B110:D111"/>
    <mergeCell ref="B104:C105"/>
    <mergeCell ref="B120:C120"/>
    <mergeCell ref="D120:G120"/>
    <mergeCell ref="D114:G114"/>
    <mergeCell ref="D116:G116"/>
    <mergeCell ref="C118:D118"/>
    <mergeCell ref="B2:G2"/>
    <mergeCell ref="B22:E22"/>
    <mergeCell ref="B6:C7"/>
    <mergeCell ref="B31:C32"/>
    <mergeCell ref="D4:G4"/>
    <mergeCell ref="B16:E16"/>
    <mergeCell ref="B17:E17"/>
    <mergeCell ref="B4:C4"/>
    <mergeCell ref="B18:E18"/>
    <mergeCell ref="B25:E26"/>
    <mergeCell ref="F93:G93"/>
    <mergeCell ref="F91:G91"/>
    <mergeCell ref="I97:K97"/>
    <mergeCell ref="D57:F57"/>
    <mergeCell ref="D58:F58"/>
    <mergeCell ref="D59:F59"/>
    <mergeCell ref="D70:F70"/>
    <mergeCell ref="D71:F71"/>
    <mergeCell ref="D72:F72"/>
    <mergeCell ref="J101:N101"/>
    <mergeCell ref="F99:G99"/>
    <mergeCell ref="B101:G101"/>
    <mergeCell ref="B102:G102"/>
    <mergeCell ref="F95:G95"/>
    <mergeCell ref="I8:K14"/>
    <mergeCell ref="B19:E19"/>
    <mergeCell ref="B83:F83"/>
    <mergeCell ref="B85:F85"/>
    <mergeCell ref="B20:E20"/>
    <mergeCell ref="B21:E21"/>
    <mergeCell ref="B42:C43"/>
    <mergeCell ref="B55:C56"/>
    <mergeCell ref="B68:C69"/>
    <mergeCell ref="B81:D82"/>
    <mergeCell ref="D34:F34"/>
    <mergeCell ref="D44:F44"/>
    <mergeCell ref="D45:F45"/>
    <mergeCell ref="D46:F46"/>
    <mergeCell ref="D33:F33"/>
  </mergeCells>
  <conditionalFormatting sqref="B29:G40">
    <cfRule type="expression" dxfId="5" priority="7">
      <formula>$G$27="No"</formula>
    </cfRule>
    <cfRule type="expression" dxfId="4" priority="8">
      <formula>$G$27="Select"</formula>
    </cfRule>
  </conditionalFormatting>
  <conditionalFormatting sqref="D30">
    <cfRule type="expression" dxfId="3" priority="3">
      <formula>G27="No"</formula>
    </cfRule>
    <cfRule type="expression" dxfId="2" priority="4">
      <formula>G27="Yes"</formula>
    </cfRule>
  </conditionalFormatting>
  <conditionalFormatting sqref="H32">
    <cfRule type="expression" dxfId="1" priority="5">
      <formula>G27="No"</formula>
    </cfRule>
    <cfRule type="expression" dxfId="0" priority="6">
      <formula>G27="Select"</formula>
    </cfRule>
  </conditionalFormatting>
  <dataValidations count="3">
    <dataValidation type="list" allowBlank="1" showInputMessage="1" showErrorMessage="1" sqref="H95 F95" xr:uid="{00000000-0002-0000-0000-000000000000}">
      <formula1>frequency</formula1>
    </dataValidation>
    <dataValidation type="date" showInputMessage="1" showErrorMessage="1" promptTitle="End date" prompt="Payments must be completed by 30 Nov 2026" sqref="F91:G91" xr:uid="{00000000-0002-0000-0000-000001000000}">
      <formula1>45992</formula1>
      <formula2>46356</formula2>
    </dataValidation>
    <dataValidation type="list" allowBlank="1" showInputMessage="1" showErrorMessage="1" sqref="G27" xr:uid="{A221C445-6B2B-4A28-B950-80B8825604FC}">
      <formula1>"Select, No, Yes"</formula1>
    </dataValidation>
  </dataValidations>
  <hyperlinks>
    <hyperlink ref="D122" r:id="rId1" xr:uid="{00000000-0004-0000-0000-000000000000}"/>
  </hyperlinks>
  <pageMargins left="0.19685039370078741" right="0.19685039370078741" top="0.43" bottom="0.19685039370078741" header="0" footer="0"/>
  <pageSetup paperSize="9" orientation="portrait" horizontalDpi="4294967293" r:id="rId2"/>
  <rowBreaks count="2" manualBreakCount="2">
    <brk id="54" max="7" man="1"/>
    <brk id="103" max="7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3"/>
  <sheetViews>
    <sheetView zoomScale="115" zoomScaleNormal="115" workbookViewId="0"/>
  </sheetViews>
  <sheetFormatPr defaultRowHeight="14.5" x14ac:dyDescent="0.35"/>
  <cols>
    <col min="1" max="1" width="12.1796875" customWidth="1"/>
    <col min="3" max="3" width="13.81640625" customWidth="1"/>
    <col min="4" max="4" width="11.81640625" customWidth="1"/>
  </cols>
  <sheetData>
    <row r="2" spans="1:13" x14ac:dyDescent="0.35">
      <c r="A2" t="s">
        <v>2</v>
      </c>
      <c r="C2" s="78">
        <v>46387</v>
      </c>
      <c r="D2" t="s">
        <v>11</v>
      </c>
    </row>
    <row r="3" spans="1:13" x14ac:dyDescent="0.35">
      <c r="A3" t="s">
        <v>3</v>
      </c>
      <c r="B3">
        <v>3</v>
      </c>
      <c r="D3" s="78">
        <v>43830</v>
      </c>
      <c r="E3">
        <f>$C$2-D3</f>
        <v>2557</v>
      </c>
      <c r="F3" t="s">
        <v>12</v>
      </c>
      <c r="M3">
        <f t="shared" ref="M3:M7" si="0">E3/365</f>
        <v>7.0054794520547947</v>
      </c>
    </row>
    <row r="4" spans="1:13" x14ac:dyDescent="0.35">
      <c r="A4" t="s">
        <v>45</v>
      </c>
      <c r="B4">
        <v>8</v>
      </c>
      <c r="D4" s="78">
        <v>43465</v>
      </c>
      <c r="E4">
        <f>$C$2-D4</f>
        <v>2922</v>
      </c>
      <c r="M4">
        <f t="shared" si="0"/>
        <v>8.0054794520547947</v>
      </c>
    </row>
    <row r="5" spans="1:13" x14ac:dyDescent="0.35">
      <c r="A5" t="s">
        <v>4</v>
      </c>
      <c r="B5">
        <v>11</v>
      </c>
      <c r="D5" s="78">
        <v>42369</v>
      </c>
      <c r="E5">
        <f t="shared" ref="E5:E7" si="1">$C$2-D5</f>
        <v>4018</v>
      </c>
      <c r="M5">
        <f t="shared" si="0"/>
        <v>11.008219178082191</v>
      </c>
    </row>
    <row r="6" spans="1:13" x14ac:dyDescent="0.35">
      <c r="A6" t="s">
        <v>5</v>
      </c>
      <c r="B6">
        <v>14</v>
      </c>
      <c r="D6" s="78">
        <v>41274</v>
      </c>
      <c r="E6">
        <f t="shared" si="1"/>
        <v>5113</v>
      </c>
      <c r="M6">
        <f t="shared" si="0"/>
        <v>14.008219178082191</v>
      </c>
    </row>
    <row r="7" spans="1:13" x14ac:dyDescent="0.35">
      <c r="A7" t="s">
        <v>6</v>
      </c>
      <c r="B7">
        <v>18</v>
      </c>
      <c r="D7" s="78">
        <v>39813</v>
      </c>
      <c r="E7">
        <f t="shared" si="1"/>
        <v>6574</v>
      </c>
      <c r="M7">
        <f t="shared" si="0"/>
        <v>18.010958904109589</v>
      </c>
    </row>
    <row r="8" spans="1:13" x14ac:dyDescent="0.35">
      <c r="A8" t="s">
        <v>65</v>
      </c>
      <c r="B8">
        <v>26</v>
      </c>
      <c r="D8" s="78">
        <v>36891</v>
      </c>
      <c r="E8">
        <f t="shared" ref="E8" si="2">$C$2-D8</f>
        <v>9496</v>
      </c>
      <c r="M8">
        <f t="shared" ref="M8" si="3">E8/365</f>
        <v>26.016438356164382</v>
      </c>
    </row>
    <row r="11" spans="1:13" x14ac:dyDescent="0.35">
      <c r="A11" t="s">
        <v>7</v>
      </c>
    </row>
    <row r="12" spans="1:13" x14ac:dyDescent="0.35">
      <c r="A12" t="s">
        <v>8</v>
      </c>
    </row>
    <row r="13" spans="1:13" x14ac:dyDescent="0.35">
      <c r="A13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1"/>
  <sheetViews>
    <sheetView zoomScaleNormal="100" workbookViewId="0"/>
  </sheetViews>
  <sheetFormatPr defaultColWidth="8.81640625" defaultRowHeight="20" customHeight="1" x14ac:dyDescent="0.35"/>
  <cols>
    <col min="1" max="1" width="11.1796875" style="63" bestFit="1" customWidth="1"/>
    <col min="2" max="7" width="8.81640625" style="64"/>
    <col min="8" max="8" width="2.1796875" style="64" customWidth="1"/>
    <col min="9" max="9" width="10.81640625" style="64" bestFit="1" customWidth="1"/>
    <col min="10" max="16384" width="8.81640625" style="64"/>
  </cols>
  <sheetData>
    <row r="1" spans="1:10" s="63" customFormat="1" ht="20" customHeight="1" x14ac:dyDescent="0.35">
      <c r="A1" s="33" t="s">
        <v>54</v>
      </c>
      <c r="B1" s="33" t="s">
        <v>3</v>
      </c>
      <c r="C1" s="33" t="s">
        <v>53</v>
      </c>
      <c r="D1" s="33" t="s">
        <v>4</v>
      </c>
      <c r="E1" s="33" t="s">
        <v>5</v>
      </c>
      <c r="F1" s="33" t="s">
        <v>6</v>
      </c>
      <c r="G1" s="33" t="s">
        <v>65</v>
      </c>
      <c r="I1" s="77">
        <v>46387</v>
      </c>
      <c r="J1" s="68" t="s">
        <v>55</v>
      </c>
    </row>
    <row r="2" spans="1:10" s="63" customFormat="1" ht="20" customHeight="1" x14ac:dyDescent="0.35">
      <c r="A2" s="69">
        <f>I1</f>
        <v>46387</v>
      </c>
      <c r="B2" s="70">
        <f t="shared" ref="B2:B9" si="0">INT(($I$1-A2)/365)</f>
        <v>0</v>
      </c>
      <c r="C2" s="33"/>
      <c r="D2" s="33"/>
      <c r="E2" s="33"/>
      <c r="F2" s="33"/>
      <c r="G2" s="33"/>
      <c r="I2" s="77"/>
      <c r="J2" s="68"/>
    </row>
    <row r="3" spans="1:10" s="63" customFormat="1" ht="20" customHeight="1" x14ac:dyDescent="0.35">
      <c r="A3" s="65">
        <f t="shared" ref="A3:A23" si="1">DATE(YEAR(A2)-1,MONTH(A2),DAY(A2))</f>
        <v>46022</v>
      </c>
      <c r="B3" s="70">
        <f t="shared" si="0"/>
        <v>1</v>
      </c>
      <c r="C3" s="33"/>
      <c r="D3" s="33"/>
      <c r="E3" s="33"/>
      <c r="F3" s="33"/>
      <c r="G3" s="33"/>
      <c r="I3" s="67"/>
      <c r="J3" s="68"/>
    </row>
    <row r="4" spans="1:10" s="63" customFormat="1" ht="20" customHeight="1" x14ac:dyDescent="0.35">
      <c r="A4" s="65">
        <f t="shared" si="1"/>
        <v>45657</v>
      </c>
      <c r="B4" s="70">
        <f t="shared" si="0"/>
        <v>2</v>
      </c>
      <c r="C4" s="33"/>
      <c r="D4" s="33"/>
      <c r="E4" s="33"/>
      <c r="F4" s="33"/>
      <c r="G4" s="33"/>
      <c r="I4" s="67"/>
      <c r="J4" s="68"/>
    </row>
    <row r="5" spans="1:10" ht="20" customHeight="1" x14ac:dyDescent="0.35">
      <c r="A5" s="65">
        <f t="shared" si="1"/>
        <v>45291</v>
      </c>
      <c r="B5" s="70">
        <f t="shared" si="0"/>
        <v>3</v>
      </c>
      <c r="C5" s="70"/>
      <c r="D5" s="70"/>
      <c r="E5" s="70"/>
      <c r="F5" s="70"/>
      <c r="G5" s="70"/>
      <c r="I5" s="65"/>
    </row>
    <row r="6" spans="1:10" ht="20" customHeight="1" x14ac:dyDescent="0.35">
      <c r="A6" s="65">
        <f t="shared" si="1"/>
        <v>44926</v>
      </c>
      <c r="B6" s="70">
        <f t="shared" si="0"/>
        <v>4</v>
      </c>
      <c r="C6" s="70"/>
      <c r="D6" s="70"/>
      <c r="E6" s="70"/>
      <c r="F6" s="70"/>
      <c r="G6" s="70"/>
      <c r="I6" s="65"/>
    </row>
    <row r="7" spans="1:10" ht="20" customHeight="1" x14ac:dyDescent="0.35">
      <c r="A7" s="65">
        <f t="shared" si="1"/>
        <v>44561</v>
      </c>
      <c r="B7" s="70">
        <f t="shared" si="0"/>
        <v>5</v>
      </c>
      <c r="C7" s="70"/>
      <c r="D7" s="70"/>
      <c r="E7" s="70"/>
      <c r="F7" s="70"/>
      <c r="G7" s="70"/>
      <c r="I7" s="65"/>
    </row>
    <row r="8" spans="1:10" ht="20" customHeight="1" x14ac:dyDescent="0.35">
      <c r="A8" s="65">
        <f t="shared" si="1"/>
        <v>44196</v>
      </c>
      <c r="B8" s="70">
        <f t="shared" si="0"/>
        <v>6</v>
      </c>
      <c r="C8" s="70"/>
      <c r="D8" s="70"/>
      <c r="E8" s="70"/>
      <c r="F8" s="70"/>
      <c r="G8" s="70"/>
      <c r="I8" s="65"/>
    </row>
    <row r="9" spans="1:10" ht="20" customHeight="1" x14ac:dyDescent="0.35">
      <c r="A9" s="65">
        <f t="shared" si="1"/>
        <v>43830</v>
      </c>
      <c r="B9" s="70">
        <f t="shared" si="0"/>
        <v>7</v>
      </c>
      <c r="C9" s="70"/>
      <c r="D9" s="70"/>
      <c r="E9" s="70"/>
      <c r="F9" s="70"/>
      <c r="G9" s="70"/>
      <c r="I9" s="65"/>
    </row>
    <row r="10" spans="1:10" ht="20" customHeight="1" x14ac:dyDescent="0.35">
      <c r="A10" s="65">
        <f t="shared" si="1"/>
        <v>43465</v>
      </c>
      <c r="B10" s="70"/>
      <c r="C10" s="70">
        <f>INT(($I$1-A10)/365)</f>
        <v>8</v>
      </c>
      <c r="D10" s="70"/>
      <c r="E10" s="70"/>
      <c r="F10" s="70"/>
      <c r="G10" s="70"/>
      <c r="I10" s="65"/>
    </row>
    <row r="11" spans="1:10" ht="20" customHeight="1" x14ac:dyDescent="0.35">
      <c r="A11" s="65">
        <f t="shared" si="1"/>
        <v>43100</v>
      </c>
      <c r="B11" s="70"/>
      <c r="C11" s="70">
        <f>INT(($I$1-A11)/365)</f>
        <v>9</v>
      </c>
      <c r="D11" s="70"/>
      <c r="E11" s="70"/>
      <c r="F11" s="70"/>
      <c r="G11" s="70"/>
      <c r="I11" s="65"/>
    </row>
    <row r="12" spans="1:10" ht="20" customHeight="1" x14ac:dyDescent="0.35">
      <c r="A12" s="65">
        <f t="shared" si="1"/>
        <v>42735</v>
      </c>
      <c r="B12" s="70"/>
      <c r="C12" s="70">
        <f>INT(($I$1-A12)/365)</f>
        <v>10</v>
      </c>
      <c r="D12" s="70"/>
      <c r="E12" s="70"/>
      <c r="F12" s="70"/>
      <c r="G12" s="70"/>
      <c r="I12" s="65"/>
    </row>
    <row r="13" spans="1:10" ht="20" customHeight="1" x14ac:dyDescent="0.35">
      <c r="A13" s="65">
        <f t="shared" si="1"/>
        <v>42369</v>
      </c>
      <c r="B13" s="70"/>
      <c r="C13" s="70"/>
      <c r="D13" s="70">
        <f>INT(($I$1-A13)/365)</f>
        <v>11</v>
      </c>
      <c r="E13" s="70"/>
      <c r="F13" s="70"/>
      <c r="G13" s="70"/>
      <c r="I13" s="65"/>
    </row>
    <row r="14" spans="1:10" ht="20" customHeight="1" x14ac:dyDescent="0.35">
      <c r="A14" s="65">
        <f t="shared" si="1"/>
        <v>42004</v>
      </c>
      <c r="B14" s="70"/>
      <c r="C14" s="70"/>
      <c r="D14" s="70">
        <f>INT(($I$1-A14)/365)</f>
        <v>12</v>
      </c>
      <c r="E14" s="70"/>
      <c r="F14" s="70"/>
      <c r="G14" s="70"/>
      <c r="I14" s="65"/>
    </row>
    <row r="15" spans="1:10" ht="20" customHeight="1" x14ac:dyDescent="0.35">
      <c r="A15" s="65">
        <f t="shared" si="1"/>
        <v>41639</v>
      </c>
      <c r="B15" s="70"/>
      <c r="C15" s="70"/>
      <c r="D15" s="70">
        <f>INT(($I$1-A15)/365)</f>
        <v>13</v>
      </c>
      <c r="E15" s="70"/>
      <c r="F15" s="70"/>
      <c r="G15" s="70"/>
      <c r="I15" s="65"/>
    </row>
    <row r="16" spans="1:10" ht="20" customHeight="1" x14ac:dyDescent="0.35">
      <c r="A16" s="65">
        <f t="shared" si="1"/>
        <v>41274</v>
      </c>
      <c r="B16" s="70"/>
      <c r="C16" s="70"/>
      <c r="D16" s="70"/>
      <c r="E16" s="70">
        <f>INT(($I$1-A16)/365)</f>
        <v>14</v>
      </c>
      <c r="F16" s="70"/>
      <c r="G16" s="70"/>
      <c r="I16" s="65"/>
    </row>
    <row r="17" spans="1:9" ht="20" customHeight="1" x14ac:dyDescent="0.35">
      <c r="A17" s="65">
        <f t="shared" si="1"/>
        <v>40908</v>
      </c>
      <c r="B17" s="70"/>
      <c r="C17" s="70"/>
      <c r="D17" s="70"/>
      <c r="E17" s="70">
        <f>INT(($I$1-A17)/365)</f>
        <v>15</v>
      </c>
      <c r="F17" s="70"/>
      <c r="G17" s="70"/>
      <c r="I17" s="65"/>
    </row>
    <row r="18" spans="1:9" ht="20" customHeight="1" x14ac:dyDescent="0.35">
      <c r="A18" s="65">
        <f t="shared" si="1"/>
        <v>40543</v>
      </c>
      <c r="B18" s="70"/>
      <c r="C18" s="70"/>
      <c r="D18" s="70"/>
      <c r="E18" s="70">
        <f>INT(($I$1-A18)/365)</f>
        <v>16</v>
      </c>
      <c r="F18" s="70"/>
      <c r="G18" s="70"/>
      <c r="I18" s="65"/>
    </row>
    <row r="19" spans="1:9" ht="20" customHeight="1" x14ac:dyDescent="0.35">
      <c r="A19" s="65">
        <f t="shared" si="1"/>
        <v>40178</v>
      </c>
      <c r="B19" s="70"/>
      <c r="C19" s="70"/>
      <c r="D19" s="70"/>
      <c r="E19" s="70">
        <f>INT(($I$1-A19)/365)</f>
        <v>17</v>
      </c>
      <c r="F19" s="70"/>
      <c r="G19" s="70"/>
      <c r="I19" s="65"/>
    </row>
    <row r="20" spans="1:9" ht="20" customHeight="1" x14ac:dyDescent="0.35">
      <c r="A20" s="65">
        <f t="shared" si="1"/>
        <v>39813</v>
      </c>
      <c r="B20" s="70"/>
      <c r="C20" s="70"/>
      <c r="D20" s="70"/>
      <c r="E20" s="70"/>
      <c r="F20" s="70">
        <f>INT(($I$1-A20)/365)</f>
        <v>18</v>
      </c>
      <c r="G20" s="70"/>
      <c r="I20" s="65"/>
    </row>
    <row r="21" spans="1:9" ht="20" customHeight="1" x14ac:dyDescent="0.35">
      <c r="A21" s="65">
        <f t="shared" si="1"/>
        <v>39447</v>
      </c>
      <c r="B21" s="70"/>
      <c r="C21" s="70"/>
      <c r="D21" s="70"/>
      <c r="E21" s="70"/>
      <c r="F21" s="70">
        <f>INT(($I$1-A21)/365)</f>
        <v>19</v>
      </c>
      <c r="G21" s="70"/>
      <c r="I21" s="65"/>
    </row>
    <row r="22" spans="1:9" ht="20" customHeight="1" x14ac:dyDescent="0.35">
      <c r="A22" s="65">
        <f t="shared" si="1"/>
        <v>39082</v>
      </c>
      <c r="B22" s="70"/>
      <c r="C22" s="70"/>
      <c r="D22" s="70"/>
      <c r="E22" s="70"/>
      <c r="F22" s="70">
        <f>INT(($I$1-A22)/365)</f>
        <v>20</v>
      </c>
      <c r="G22" s="70"/>
      <c r="I22" s="65"/>
    </row>
    <row r="23" spans="1:9" ht="20" customHeight="1" x14ac:dyDescent="0.35">
      <c r="A23" s="65">
        <f t="shared" si="1"/>
        <v>38717</v>
      </c>
      <c r="B23" s="70"/>
      <c r="C23" s="70"/>
      <c r="D23" s="70"/>
      <c r="E23" s="70"/>
      <c r="F23" s="70">
        <f t="shared" ref="F23:F32" si="2">INT(($I$1-A23)/365)</f>
        <v>21</v>
      </c>
      <c r="G23" s="70"/>
      <c r="I23" s="65"/>
    </row>
    <row r="24" spans="1:9" ht="20" customHeight="1" x14ac:dyDescent="0.35">
      <c r="A24" s="65">
        <f t="shared" ref="A24:A61" si="3">DATE(YEAR(A23)-1,MONTH(A23),DAY(A23))</f>
        <v>38352</v>
      </c>
      <c r="B24" s="70"/>
      <c r="C24" s="70"/>
      <c r="D24" s="70"/>
      <c r="E24" s="70"/>
      <c r="F24" s="70">
        <f t="shared" si="2"/>
        <v>22</v>
      </c>
      <c r="G24" s="70"/>
      <c r="I24" s="65"/>
    </row>
    <row r="25" spans="1:9" ht="20" customHeight="1" x14ac:dyDescent="0.35">
      <c r="A25" s="65">
        <f t="shared" si="3"/>
        <v>37986</v>
      </c>
      <c r="B25" s="70"/>
      <c r="C25" s="70"/>
      <c r="D25" s="70"/>
      <c r="E25" s="70"/>
      <c r="F25" s="70">
        <f t="shared" si="2"/>
        <v>23</v>
      </c>
      <c r="G25" s="70"/>
      <c r="I25" s="65"/>
    </row>
    <row r="26" spans="1:9" ht="20" customHeight="1" x14ac:dyDescent="0.35">
      <c r="A26" s="65">
        <f t="shared" si="3"/>
        <v>37621</v>
      </c>
      <c r="B26" s="70"/>
      <c r="C26" s="70"/>
      <c r="D26" s="70"/>
      <c r="E26" s="70"/>
      <c r="F26" s="70">
        <f t="shared" si="2"/>
        <v>24</v>
      </c>
      <c r="G26" s="70"/>
      <c r="I26" s="65"/>
    </row>
    <row r="27" spans="1:9" ht="20" customHeight="1" x14ac:dyDescent="0.35">
      <c r="A27" s="65">
        <f t="shared" si="3"/>
        <v>37256</v>
      </c>
      <c r="B27" s="70"/>
      <c r="C27" s="70"/>
      <c r="D27" s="70"/>
      <c r="E27" s="70"/>
      <c r="F27" s="70">
        <f t="shared" si="2"/>
        <v>25</v>
      </c>
      <c r="G27" s="70"/>
      <c r="I27" s="65"/>
    </row>
    <row r="28" spans="1:9" ht="20" customHeight="1" x14ac:dyDescent="0.35">
      <c r="A28" s="65">
        <f t="shared" si="3"/>
        <v>36891</v>
      </c>
      <c r="B28" s="70"/>
      <c r="C28" s="70"/>
      <c r="D28" s="70"/>
      <c r="E28" s="70"/>
      <c r="F28" s="70">
        <f t="shared" si="2"/>
        <v>26</v>
      </c>
      <c r="G28" s="70">
        <f>INT(($I$1-A28)/365)</f>
        <v>26</v>
      </c>
      <c r="I28" s="65"/>
    </row>
    <row r="29" spans="1:9" ht="20" customHeight="1" x14ac:dyDescent="0.35">
      <c r="A29" s="65">
        <f t="shared" si="3"/>
        <v>36525</v>
      </c>
      <c r="B29" s="70"/>
      <c r="C29" s="70"/>
      <c r="D29" s="70"/>
      <c r="E29" s="70"/>
      <c r="F29" s="70">
        <f t="shared" si="2"/>
        <v>27</v>
      </c>
      <c r="G29" s="70">
        <f>INT(($I$1-A29)/365)</f>
        <v>27</v>
      </c>
      <c r="I29" s="65"/>
    </row>
    <row r="30" spans="1:9" ht="20" customHeight="1" x14ac:dyDescent="0.35">
      <c r="A30" s="65">
        <f t="shared" si="3"/>
        <v>36160</v>
      </c>
      <c r="B30" s="70"/>
      <c r="C30" s="70"/>
      <c r="D30" s="70"/>
      <c r="E30" s="70"/>
      <c r="F30" s="70">
        <f t="shared" si="2"/>
        <v>28</v>
      </c>
      <c r="G30" s="70">
        <f>INT(($I$1-A30)/365)</f>
        <v>28</v>
      </c>
      <c r="I30" s="65"/>
    </row>
    <row r="31" spans="1:9" ht="20" customHeight="1" x14ac:dyDescent="0.35">
      <c r="A31" s="65">
        <f t="shared" si="3"/>
        <v>35795</v>
      </c>
      <c r="B31" s="70"/>
      <c r="C31" s="70"/>
      <c r="D31" s="70"/>
      <c r="E31" s="70"/>
      <c r="F31" s="70">
        <f t="shared" si="2"/>
        <v>29</v>
      </c>
      <c r="G31" s="70">
        <f>INT(($I$1-A31)/365)</f>
        <v>29</v>
      </c>
      <c r="I31" s="65"/>
    </row>
    <row r="32" spans="1:9" ht="20" customHeight="1" x14ac:dyDescent="0.35">
      <c r="A32" s="65">
        <f t="shared" si="3"/>
        <v>35430</v>
      </c>
      <c r="B32" s="70"/>
      <c r="C32" s="70"/>
      <c r="D32" s="70"/>
      <c r="E32" s="70"/>
      <c r="F32" s="70">
        <f t="shared" si="2"/>
        <v>30</v>
      </c>
      <c r="G32" s="70">
        <f>INT(($I$1-A32)/365)</f>
        <v>30</v>
      </c>
      <c r="I32" s="65"/>
    </row>
    <row r="33" spans="1:9" ht="20" customHeight="1" x14ac:dyDescent="0.35">
      <c r="A33" s="65">
        <f t="shared" si="3"/>
        <v>35064</v>
      </c>
      <c r="B33" s="70"/>
      <c r="C33" s="70"/>
      <c r="D33" s="70"/>
      <c r="E33" s="70"/>
      <c r="F33" s="70"/>
      <c r="G33" s="70">
        <f t="shared" ref="G33:G61" si="4">INT(($I$1-A33)/365)</f>
        <v>31</v>
      </c>
      <c r="I33" s="65"/>
    </row>
    <row r="34" spans="1:9" ht="20" customHeight="1" x14ac:dyDescent="0.35">
      <c r="A34" s="65">
        <f t="shared" si="3"/>
        <v>34699</v>
      </c>
      <c r="B34" s="70"/>
      <c r="C34" s="70"/>
      <c r="D34" s="70"/>
      <c r="E34" s="70"/>
      <c r="F34" s="70"/>
      <c r="G34" s="70">
        <f t="shared" si="4"/>
        <v>32</v>
      </c>
      <c r="I34" s="65"/>
    </row>
    <row r="35" spans="1:9" ht="20" customHeight="1" x14ac:dyDescent="0.35">
      <c r="A35" s="65">
        <f t="shared" si="3"/>
        <v>34334</v>
      </c>
      <c r="B35" s="70"/>
      <c r="C35" s="70"/>
      <c r="D35" s="70"/>
      <c r="E35" s="70"/>
      <c r="F35" s="70"/>
      <c r="G35" s="70">
        <f t="shared" si="4"/>
        <v>33</v>
      </c>
      <c r="I35" s="65"/>
    </row>
    <row r="36" spans="1:9" ht="20" customHeight="1" x14ac:dyDescent="0.35">
      <c r="A36" s="65">
        <f t="shared" si="3"/>
        <v>33969</v>
      </c>
      <c r="B36" s="70"/>
      <c r="C36" s="70"/>
      <c r="D36" s="70"/>
      <c r="E36" s="70"/>
      <c r="F36" s="70"/>
      <c r="G36" s="70">
        <f t="shared" si="4"/>
        <v>34</v>
      </c>
      <c r="I36" s="65"/>
    </row>
    <row r="37" spans="1:9" ht="20" customHeight="1" x14ac:dyDescent="0.35">
      <c r="A37" s="65">
        <f t="shared" si="3"/>
        <v>33603</v>
      </c>
      <c r="B37" s="70"/>
      <c r="C37" s="70"/>
      <c r="D37" s="70"/>
      <c r="E37" s="70"/>
      <c r="F37" s="70"/>
      <c r="G37" s="70">
        <f t="shared" si="4"/>
        <v>35</v>
      </c>
      <c r="I37" s="65"/>
    </row>
    <row r="38" spans="1:9" ht="20" customHeight="1" x14ac:dyDescent="0.35">
      <c r="A38" s="65">
        <f t="shared" si="3"/>
        <v>33238</v>
      </c>
      <c r="B38" s="70"/>
      <c r="C38" s="70"/>
      <c r="D38" s="70"/>
      <c r="E38" s="70"/>
      <c r="F38" s="70"/>
      <c r="G38" s="70">
        <f t="shared" si="4"/>
        <v>36</v>
      </c>
      <c r="I38" s="65"/>
    </row>
    <row r="39" spans="1:9" ht="20" customHeight="1" x14ac:dyDescent="0.35">
      <c r="A39" s="65">
        <f t="shared" si="3"/>
        <v>32873</v>
      </c>
      <c r="B39" s="70"/>
      <c r="C39" s="70"/>
      <c r="D39" s="70"/>
      <c r="E39" s="70"/>
      <c r="F39" s="70"/>
      <c r="G39" s="70">
        <f t="shared" si="4"/>
        <v>37</v>
      </c>
      <c r="I39" s="65"/>
    </row>
    <row r="40" spans="1:9" ht="20" customHeight="1" x14ac:dyDescent="0.35">
      <c r="A40" s="65">
        <f t="shared" si="3"/>
        <v>32508</v>
      </c>
      <c r="B40" s="70"/>
      <c r="C40" s="70"/>
      <c r="D40" s="70"/>
      <c r="E40" s="70"/>
      <c r="F40" s="70"/>
      <c r="G40" s="70">
        <f t="shared" si="4"/>
        <v>38</v>
      </c>
      <c r="I40" s="65"/>
    </row>
    <row r="41" spans="1:9" ht="20" customHeight="1" x14ac:dyDescent="0.35">
      <c r="A41" s="65">
        <f t="shared" si="3"/>
        <v>32142</v>
      </c>
      <c r="B41" s="70"/>
      <c r="C41" s="70"/>
      <c r="D41" s="70"/>
      <c r="E41" s="70"/>
      <c r="F41" s="70"/>
      <c r="G41" s="70">
        <f t="shared" si="4"/>
        <v>39</v>
      </c>
      <c r="I41" s="65"/>
    </row>
    <row r="42" spans="1:9" ht="20" customHeight="1" x14ac:dyDescent="0.35">
      <c r="A42" s="65">
        <f t="shared" si="3"/>
        <v>31777</v>
      </c>
      <c r="B42" s="70"/>
      <c r="C42" s="70"/>
      <c r="D42" s="70"/>
      <c r="E42" s="70"/>
      <c r="F42" s="70"/>
      <c r="G42" s="70">
        <f t="shared" si="4"/>
        <v>40</v>
      </c>
      <c r="I42" s="65"/>
    </row>
    <row r="43" spans="1:9" ht="20" customHeight="1" x14ac:dyDescent="0.35">
      <c r="A43" s="65">
        <f t="shared" si="3"/>
        <v>31412</v>
      </c>
      <c r="B43" s="70"/>
      <c r="C43" s="70"/>
      <c r="D43" s="70"/>
      <c r="E43" s="70"/>
      <c r="F43" s="70"/>
      <c r="G43" s="70">
        <f t="shared" si="4"/>
        <v>41</v>
      </c>
      <c r="I43" s="65"/>
    </row>
    <row r="44" spans="1:9" ht="20" customHeight="1" x14ac:dyDescent="0.35">
      <c r="A44" s="65">
        <f t="shared" si="3"/>
        <v>31047</v>
      </c>
      <c r="B44" s="70"/>
      <c r="C44" s="70"/>
      <c r="D44" s="70"/>
      <c r="E44" s="70"/>
      <c r="F44" s="70"/>
      <c r="G44" s="70">
        <f t="shared" si="4"/>
        <v>42</v>
      </c>
      <c r="I44" s="65"/>
    </row>
    <row r="45" spans="1:9" ht="20" customHeight="1" x14ac:dyDescent="0.35">
      <c r="A45" s="65">
        <f t="shared" si="3"/>
        <v>30681</v>
      </c>
      <c r="B45" s="70"/>
      <c r="C45" s="70"/>
      <c r="D45" s="70"/>
      <c r="E45" s="70"/>
      <c r="F45" s="70"/>
      <c r="G45" s="70">
        <f t="shared" si="4"/>
        <v>43</v>
      </c>
      <c r="I45" s="65"/>
    </row>
    <row r="46" spans="1:9" ht="20" customHeight="1" x14ac:dyDescent="0.35">
      <c r="A46" s="65">
        <f t="shared" si="3"/>
        <v>30316</v>
      </c>
      <c r="B46" s="70"/>
      <c r="C46" s="70"/>
      <c r="D46" s="70"/>
      <c r="E46" s="70"/>
      <c r="F46" s="70"/>
      <c r="G46" s="70">
        <f t="shared" si="4"/>
        <v>44</v>
      </c>
      <c r="I46" s="65"/>
    </row>
    <row r="47" spans="1:9" ht="20" customHeight="1" x14ac:dyDescent="0.35">
      <c r="A47" s="65">
        <f t="shared" si="3"/>
        <v>29951</v>
      </c>
      <c r="B47" s="70"/>
      <c r="C47" s="70"/>
      <c r="D47" s="70"/>
      <c r="E47" s="70"/>
      <c r="F47" s="70"/>
      <c r="G47" s="70">
        <f t="shared" si="4"/>
        <v>45</v>
      </c>
      <c r="I47" s="65"/>
    </row>
    <row r="48" spans="1:9" ht="20" customHeight="1" x14ac:dyDescent="0.35">
      <c r="A48" s="65">
        <f t="shared" si="3"/>
        <v>29586</v>
      </c>
      <c r="B48" s="70"/>
      <c r="C48" s="70"/>
      <c r="D48" s="70"/>
      <c r="E48" s="70"/>
      <c r="F48" s="70"/>
      <c r="G48" s="70">
        <f t="shared" si="4"/>
        <v>46</v>
      </c>
      <c r="I48" s="65"/>
    </row>
    <row r="49" spans="1:9" ht="20" customHeight="1" x14ac:dyDescent="0.35">
      <c r="A49" s="65">
        <f t="shared" si="3"/>
        <v>29220</v>
      </c>
      <c r="B49" s="70"/>
      <c r="C49" s="70"/>
      <c r="D49" s="70"/>
      <c r="E49" s="70"/>
      <c r="F49" s="70"/>
      <c r="G49" s="70">
        <f t="shared" si="4"/>
        <v>47</v>
      </c>
      <c r="I49" s="65"/>
    </row>
    <row r="50" spans="1:9" ht="20" customHeight="1" x14ac:dyDescent="0.35">
      <c r="A50" s="65">
        <f t="shared" si="3"/>
        <v>28855</v>
      </c>
      <c r="B50" s="70"/>
      <c r="C50" s="70"/>
      <c r="D50" s="70"/>
      <c r="E50" s="70"/>
      <c r="F50" s="70"/>
      <c r="G50" s="70">
        <f t="shared" si="4"/>
        <v>48</v>
      </c>
      <c r="I50" s="65"/>
    </row>
    <row r="51" spans="1:9" ht="20" customHeight="1" x14ac:dyDescent="0.35">
      <c r="A51" s="65">
        <f t="shared" si="3"/>
        <v>28490</v>
      </c>
      <c r="B51" s="70"/>
      <c r="C51" s="70"/>
      <c r="D51" s="70"/>
      <c r="E51" s="70"/>
      <c r="F51" s="70"/>
      <c r="G51" s="70">
        <f t="shared" si="4"/>
        <v>49</v>
      </c>
      <c r="I51" s="65"/>
    </row>
    <row r="52" spans="1:9" ht="20" customHeight="1" x14ac:dyDescent="0.35">
      <c r="A52" s="65">
        <f t="shared" si="3"/>
        <v>28125</v>
      </c>
      <c r="B52" s="70"/>
      <c r="C52" s="70"/>
      <c r="D52" s="70"/>
      <c r="E52" s="70"/>
      <c r="F52" s="70"/>
      <c r="G52" s="70">
        <f t="shared" si="4"/>
        <v>50</v>
      </c>
      <c r="I52" s="65"/>
    </row>
    <row r="53" spans="1:9" ht="20" customHeight="1" x14ac:dyDescent="0.35">
      <c r="A53" s="65">
        <f t="shared" si="3"/>
        <v>27759</v>
      </c>
      <c r="B53" s="70"/>
      <c r="C53" s="70"/>
      <c r="D53" s="70"/>
      <c r="E53" s="70"/>
      <c r="F53" s="70"/>
      <c r="G53" s="70">
        <f t="shared" si="4"/>
        <v>51</v>
      </c>
      <c r="I53" s="65"/>
    </row>
    <row r="54" spans="1:9" ht="20" customHeight="1" x14ac:dyDescent="0.35">
      <c r="A54" s="65">
        <f t="shared" si="3"/>
        <v>27394</v>
      </c>
      <c r="B54" s="70"/>
      <c r="C54" s="70"/>
      <c r="D54" s="70"/>
      <c r="E54" s="70"/>
      <c r="F54" s="70"/>
      <c r="G54" s="70">
        <f t="shared" si="4"/>
        <v>52</v>
      </c>
      <c r="I54" s="65"/>
    </row>
    <row r="55" spans="1:9" ht="20" customHeight="1" x14ac:dyDescent="0.35">
      <c r="A55" s="65">
        <f t="shared" si="3"/>
        <v>27029</v>
      </c>
      <c r="B55" s="70"/>
      <c r="C55" s="70"/>
      <c r="D55" s="70"/>
      <c r="E55" s="70"/>
      <c r="F55" s="70"/>
      <c r="G55" s="70">
        <f t="shared" si="4"/>
        <v>53</v>
      </c>
      <c r="I55" s="65"/>
    </row>
    <row r="56" spans="1:9" ht="20" customHeight="1" x14ac:dyDescent="0.35">
      <c r="A56" s="65">
        <f t="shared" si="3"/>
        <v>26664</v>
      </c>
      <c r="B56" s="70"/>
      <c r="C56" s="70"/>
      <c r="D56" s="70"/>
      <c r="E56" s="70"/>
      <c r="F56" s="70"/>
      <c r="G56" s="70">
        <f t="shared" si="4"/>
        <v>54</v>
      </c>
    </row>
    <row r="57" spans="1:9" ht="20" customHeight="1" x14ac:dyDescent="0.35">
      <c r="A57" s="65">
        <f t="shared" si="3"/>
        <v>26298</v>
      </c>
      <c r="B57" s="70"/>
      <c r="C57" s="70"/>
      <c r="D57" s="70"/>
      <c r="E57" s="70"/>
      <c r="F57" s="70"/>
      <c r="G57" s="70">
        <f t="shared" si="4"/>
        <v>55</v>
      </c>
    </row>
    <row r="58" spans="1:9" ht="20" customHeight="1" x14ac:dyDescent="0.35">
      <c r="A58" s="65">
        <f t="shared" si="3"/>
        <v>25933</v>
      </c>
      <c r="B58" s="70"/>
      <c r="C58" s="70"/>
      <c r="D58" s="70"/>
      <c r="E58" s="70"/>
      <c r="F58" s="70"/>
      <c r="G58" s="70">
        <f t="shared" si="4"/>
        <v>56</v>
      </c>
    </row>
    <row r="59" spans="1:9" ht="20" customHeight="1" x14ac:dyDescent="0.35">
      <c r="A59" s="65">
        <f t="shared" si="3"/>
        <v>25568</v>
      </c>
      <c r="B59" s="70"/>
      <c r="C59" s="70"/>
      <c r="D59" s="70"/>
      <c r="E59" s="70"/>
      <c r="F59" s="70"/>
      <c r="G59" s="70">
        <f t="shared" si="4"/>
        <v>57</v>
      </c>
    </row>
    <row r="60" spans="1:9" ht="20" customHeight="1" x14ac:dyDescent="0.35">
      <c r="A60" s="65">
        <f t="shared" si="3"/>
        <v>25203</v>
      </c>
      <c r="B60" s="70"/>
      <c r="C60" s="70"/>
      <c r="D60" s="70"/>
      <c r="E60" s="70"/>
      <c r="F60" s="70"/>
      <c r="G60" s="70">
        <f t="shared" si="4"/>
        <v>58</v>
      </c>
    </row>
    <row r="61" spans="1:9" ht="20" customHeight="1" x14ac:dyDescent="0.35">
      <c r="A61" s="65">
        <f t="shared" si="3"/>
        <v>24837</v>
      </c>
      <c r="B61" s="70"/>
      <c r="C61" s="70"/>
      <c r="D61" s="70"/>
      <c r="E61" s="70"/>
      <c r="F61" s="70"/>
      <c r="G61" s="70">
        <f t="shared" si="4"/>
        <v>59</v>
      </c>
    </row>
  </sheetData>
  <sortState xmlns:xlrd2="http://schemas.microsoft.com/office/spreadsheetml/2017/richdata2" ref="A3:F51">
    <sortCondition descending="1" ref="A1"/>
  </sortState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frequency</vt:lpstr>
      <vt:lpstr>Sheet1!Print_Area</vt:lpstr>
      <vt:lpstr>Sheet1!Print_Titles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Alana</dc:creator>
  <cp:lastModifiedBy>David Taylor</cp:lastModifiedBy>
  <cp:lastPrinted>2025-11-08T01:15:18Z</cp:lastPrinted>
  <dcterms:created xsi:type="dcterms:W3CDTF">2014-01-19T08:05:33Z</dcterms:created>
  <dcterms:modified xsi:type="dcterms:W3CDTF">2025-11-12T07:59:02Z</dcterms:modified>
</cp:coreProperties>
</file>